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RHarvey\Desktop\Exceedances_Report\"/>
    </mc:Choice>
  </mc:AlternateContent>
  <bookViews>
    <workbookView xWindow="0" yWindow="0" windowWidth="3795" windowHeight="2670" tabRatio="656" firstSheet="2" activeTab="2"/>
  </bookViews>
  <sheets>
    <sheet name="Manganese Assessment Tool (MAS)" sheetId="3" state="hidden" r:id="rId1"/>
    <sheet name="Arsenic Assessment TOOL (AAS)" sheetId="1" state="hidden" r:id="rId2"/>
    <sheet name="Manganese Assessment Tool (NEW)" sheetId="6" r:id="rId3"/>
    <sheet name="Arsenic Assessment TOOL (NEW)" sheetId="7" r:id="rId4"/>
    <sheet name="WQ Data" sheetId="8" r:id="rId5"/>
    <sheet name="Technology Description" sheetId="5" r:id="rId6"/>
    <sheet name="Manganese Data" sheetId="4" r:id="rId7"/>
    <sheet name="Arsenic data" sheetId="2"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1" i="7" l="1"/>
  <c r="G29" i="7"/>
  <c r="G27" i="7"/>
  <c r="G25" i="7"/>
  <c r="G23" i="7"/>
  <c r="G21" i="7"/>
  <c r="G19" i="7"/>
  <c r="G32" i="6"/>
  <c r="G30" i="6"/>
  <c r="G28" i="6"/>
  <c r="G26" i="6"/>
  <c r="G24" i="6"/>
  <c r="G22" i="6"/>
  <c r="G20" i="6"/>
  <c r="G14" i="6" l="1"/>
  <c r="G17" i="7"/>
  <c r="G15" i="7"/>
  <c r="G18" i="6"/>
  <c r="G16" i="6"/>
  <c r="G19" i="3"/>
  <c r="G27" i="1"/>
  <c r="G31" i="3"/>
  <c r="G29" i="1"/>
  <c r="G23" i="1"/>
  <c r="G31" i="1"/>
  <c r="G25" i="1"/>
  <c r="G21" i="1"/>
  <c r="G19" i="1"/>
  <c r="G15" i="1"/>
  <c r="G27" i="3"/>
  <c r="G23" i="3"/>
  <c r="G29" i="3"/>
  <c r="G21" i="3"/>
  <c r="G25" i="3"/>
  <c r="G17" i="3"/>
  <c r="G15" i="3"/>
  <c r="G17" i="1"/>
  <c r="G13" i="3"/>
</calcChain>
</file>

<file path=xl/sharedStrings.xml><?xml version="1.0" encoding="utf-8"?>
<sst xmlns="http://schemas.openxmlformats.org/spreadsheetml/2006/main" count="494" uniqueCount="166">
  <si>
    <t>source water characteristics</t>
  </si>
  <si>
    <t>Surface Water</t>
  </si>
  <si>
    <t>Ground Water</t>
  </si>
  <si>
    <t>Mixed</t>
  </si>
  <si>
    <t>Water Source</t>
  </si>
  <si>
    <t>Number of Sources</t>
  </si>
  <si>
    <t>&gt;1</t>
  </si>
  <si>
    <t>Unsure</t>
  </si>
  <si>
    <t>Arsenic Species</t>
  </si>
  <si>
    <t>Arsenic Concentration</t>
  </si>
  <si>
    <t>Arsenic Compound</t>
  </si>
  <si>
    <t>Organic Arsenic</t>
  </si>
  <si>
    <t>Combined</t>
  </si>
  <si>
    <t>Unknown</t>
  </si>
  <si>
    <t>Inorganic Arsenic</t>
  </si>
  <si>
    <t>As(III)</t>
  </si>
  <si>
    <t>Frequency of Occurence</t>
  </si>
  <si>
    <t>Contaminant Properties</t>
  </si>
  <si>
    <t>Source Water Characteristics</t>
  </si>
  <si>
    <t>Existing Infastructure</t>
  </si>
  <si>
    <t>Pre-Screening</t>
  </si>
  <si>
    <t>Pre-Oxidation</t>
  </si>
  <si>
    <t>Coagualtion</t>
  </si>
  <si>
    <t xml:space="preserve">Flocculation </t>
  </si>
  <si>
    <t>Clarification</t>
  </si>
  <si>
    <t>Filtration</t>
  </si>
  <si>
    <t>Membrane</t>
  </si>
  <si>
    <t>Chlorination</t>
  </si>
  <si>
    <t>Water Parameters of Concern</t>
  </si>
  <si>
    <t>pH</t>
  </si>
  <si>
    <t>Turbidity</t>
  </si>
  <si>
    <t>Iron</t>
  </si>
  <si>
    <t>Manganese</t>
  </si>
  <si>
    <t>TDS</t>
  </si>
  <si>
    <t>Sulfate</t>
  </si>
  <si>
    <t>Calcium</t>
  </si>
  <si>
    <t>Hardness</t>
  </si>
  <si>
    <t>Plant Flows</t>
  </si>
  <si>
    <t>Flows</t>
  </si>
  <si>
    <t>Frequency of Occurrence</t>
  </si>
  <si>
    <t>Seasonal</t>
  </si>
  <si>
    <t>Continuous</t>
  </si>
  <si>
    <t>Present</t>
  </si>
  <si>
    <t>Absent</t>
  </si>
  <si>
    <t>&gt; 10</t>
  </si>
  <si>
    <t>&lt; 0.3 mg/L</t>
  </si>
  <si>
    <t>8-10</t>
  </si>
  <si>
    <t>6-8</t>
  </si>
  <si>
    <t>4-6</t>
  </si>
  <si>
    <t>Arsenic Assessment Tool (AAS)</t>
  </si>
  <si>
    <t>&gt; 1.0 NTU</t>
  </si>
  <si>
    <t>&lt; 1.0 NTU</t>
  </si>
  <si>
    <t>&gt; 0.02 mg/L</t>
  </si>
  <si>
    <t>&lt; 0.02 mg/L</t>
  </si>
  <si>
    <t xml:space="preserve">Present </t>
  </si>
  <si>
    <t>Selective Pumping</t>
  </si>
  <si>
    <t>New Source Well(s)</t>
  </si>
  <si>
    <t>Ion Exchange (IX)</t>
  </si>
  <si>
    <t>Conventional Treatment</t>
  </si>
  <si>
    <t>Iron/Manganese Oxidation</t>
  </si>
  <si>
    <t>Cogulation Assissted Microfiltration</t>
  </si>
  <si>
    <t>Lime Softening</t>
  </si>
  <si>
    <t>Adsoprtion Media</t>
  </si>
  <si>
    <t>Not All Sources [As]&gt;MAC</t>
  </si>
  <si>
    <t>All Sources [As]&gt;MAC</t>
  </si>
  <si>
    <t>Corrective Measures (CM)</t>
  </si>
  <si>
    <t>&gt; 0.3 mg/L</t>
  </si>
  <si>
    <t>Instructions:</t>
  </si>
  <si>
    <t xml:space="preserve">1) Click on blue cells and click on the drop down tab </t>
  </si>
  <si>
    <t>2) Select the appropriate response for each step</t>
  </si>
  <si>
    <r>
      <t xml:space="preserve">3) Proceed through workbook and answer </t>
    </r>
    <r>
      <rPr>
        <b/>
        <sz val="11"/>
        <color theme="1"/>
        <rFont val="Calibri"/>
        <family val="2"/>
        <scheme val="minor"/>
      </rPr>
      <t>all</t>
    </r>
    <r>
      <rPr>
        <sz val="11"/>
        <color theme="1"/>
        <rFont val="Calibri"/>
        <family val="2"/>
        <scheme val="minor"/>
      </rPr>
      <t xml:space="preserve"> steps</t>
    </r>
  </si>
  <si>
    <t>4) Valid Corrective measures will appear in green</t>
  </si>
  <si>
    <t>As(V)</t>
  </si>
  <si>
    <t>&gt; 40 mg/L</t>
  </si>
  <si>
    <t>&lt; 40 mg/L</t>
  </si>
  <si>
    <t>&gt; 250 mg/L</t>
  </si>
  <si>
    <t>&lt; 250 mg/L</t>
  </si>
  <si>
    <t>&gt; 60 mg-CaCO3/L</t>
  </si>
  <si>
    <t>&lt; 60 mg-CaCO3/L</t>
  </si>
  <si>
    <t>DOC</t>
  </si>
  <si>
    <t>5) If no valid entries appear, insuffecient information provided</t>
  </si>
  <si>
    <t>Manganese Assessment Tool (MAS)</t>
  </si>
  <si>
    <t>Lake Turnover</t>
  </si>
  <si>
    <t>Manganese Species</t>
  </si>
  <si>
    <t>Manganese Concentration</t>
  </si>
  <si>
    <t>5) If no valid entries appear, insuffecient information</t>
  </si>
  <si>
    <t>Anoxic Hypolimnion</t>
  </si>
  <si>
    <t>manganese species</t>
  </si>
  <si>
    <t>Dissolved (Mn(II))</t>
  </si>
  <si>
    <r>
      <t>Particulate (MnO</t>
    </r>
    <r>
      <rPr>
        <vertAlign val="subscript"/>
        <sz val="11"/>
        <color theme="1"/>
        <rFont val="Calibri"/>
        <family val="2"/>
        <scheme val="minor"/>
      </rPr>
      <t>x</t>
    </r>
    <r>
      <rPr>
        <sz val="11"/>
        <color theme="1"/>
        <rFont val="Calibri"/>
        <family val="2"/>
        <scheme val="minor"/>
      </rPr>
      <t>)</t>
    </r>
  </si>
  <si>
    <t>All Sources, [Mn]&gt;MAC</t>
  </si>
  <si>
    <t>Not All Sources, [Mn]&gt;MAC</t>
  </si>
  <si>
    <t>Hypolimnetic Aeration</t>
  </si>
  <si>
    <t>Chemical Oxidation</t>
  </si>
  <si>
    <t>Greensand Filter</t>
  </si>
  <si>
    <t>Multimedia + Greensand Filter</t>
  </si>
  <si>
    <t>Ion Exchange</t>
  </si>
  <si>
    <t>Prefiltration + Ion Exchange</t>
  </si>
  <si>
    <t>PWDU/RO</t>
  </si>
  <si>
    <t>Adsorption</t>
  </si>
  <si>
    <t>&gt; 3.0 mg/L</t>
  </si>
  <si>
    <t>&lt; 3.0 mg/L</t>
  </si>
  <si>
    <r>
      <t xml:space="preserve">3) Proceed through workbook and answer </t>
    </r>
    <r>
      <rPr>
        <b/>
        <sz val="11"/>
        <color theme="1"/>
        <rFont val="Calibri"/>
        <family val="2"/>
        <scheme val="minor"/>
      </rPr>
      <t>all steps</t>
    </r>
  </si>
  <si>
    <t>6) Attempt to obtain more water quality information to inform the assessment tool. If no valid entrie still appear a full assessment may be required.</t>
  </si>
  <si>
    <t>Technology Descriptions (Manganese)</t>
  </si>
  <si>
    <t>Greensand Filter + Multimedia Filter</t>
  </si>
  <si>
    <t>Ion Exchange + Prefiltration</t>
  </si>
  <si>
    <t>Manganese Adsorption</t>
  </si>
  <si>
    <t>.</t>
  </si>
  <si>
    <t>Anoxic Hypoliminion *</t>
  </si>
  <si>
    <t>Lake Turnover *</t>
  </si>
  <si>
    <t>No</t>
  </si>
  <si>
    <t>Yes</t>
  </si>
  <si>
    <t>&lt; 35 L/min</t>
  </si>
  <si>
    <t>&gt; 35 L/min</t>
  </si>
  <si>
    <t>Technology Descriptions (Arsenic)</t>
  </si>
  <si>
    <t>Adsorptive Media</t>
  </si>
  <si>
    <t>This corrective measure involves drilling new source wells that produce drinking water that meets manganese drinking water standards. A hydrogeological assessment in tandem with test well sampling could identify possible locations for new wells for a community. This method has the possibility to resolve manganese issues in drinking water, but may result in new drinking water issues, such as arsenic from groundwater or lead descaling from lead pipes.</t>
  </si>
  <si>
    <t>Dissolved manganese (Mn(II)) is the most common form entering a treatment plant and is very stable under various temperatures, pH and dissolved oxygen ranges. Dissolved manganese can be oxidized by one or more chemical oxidants into insoluble forms of manganese (Mn(III) &amp; Mn(IV)). Insoluble forms are subsequently removed using solid-liquid separation techniques such as multimedia filtration or membranes. Various chemicals can oxidize dissolved manganese, including permanganate, chlorine dioxide, ozone and free chlorine.</t>
  </si>
  <si>
    <t>Greensand filters are a traditional method used to remove dissolved manganese (Mn(II)). Greensand filters function on the principle of adsorption and absorb dissolved Mn particles onto a manganese oxide(MnOx) coating on the sand. As the media absorbs manganese over time, it eventually requires to be regenerated, which commonly achieved using chlorine. Surface water with high turbidity, will often require multimedia filtration alongside greensand filtration to remove solid particulate and manganese simultaneously.</t>
  </si>
  <si>
    <t>* only relevant for surface water sources</t>
  </si>
  <si>
    <t>Portable water dispensing units (PWDU) are small scale water treatment systems that treat a fraction of the demand for a community. PWDUs are not connected to a communities supply system and require residents to collect the high quality drinking water from the PWDU. PWDU typically include a filtration system, reverse osmosis and a disinfectant. PWDU are capable of removing manganese from source water and function best with a low DOC water supply.</t>
  </si>
  <si>
    <t xml:space="preserve">Ion exchange is a treatment process in which undesirable ions, including arsenic, exchange places with a harmless ion on a solid exchange resin. The cationic exchange occurs on a continuous basis until the media is exhausted. Once exhaustion is reached, the resin undergoes a recharge phase to remove the target ion from the media and replace it with harmless ion. Various natural ions will compete with manganese for adsorption on the resin, and as such, low turbidity and low DOC waters are desirable. </t>
  </si>
  <si>
    <t>Conventional Treatment utilizing coagulation and filtration can be optimized to remove dissolved inorganic arsenic (As(V)) from drinking water. Arsenic can be precipitated using various coagulants into larger flocs which are subsequently removed by liquid-solid separation techniques (ie. filtration or membranes). Removal of arsenic using this method requires pre-existing treatment infrastructure or significant capital investment to construct a new water treatment plant, which is often not viable.</t>
  </si>
  <si>
    <t>The oxidation of iron and manganese into insoluble forms within drinking water, has the side effect of removing arsenic at the same time. The addition of an oxidant will first oxidize As(III) into soluble As(V). Following this, soluble As(V) is absorbed onto the precipitated iron/manganese and removed using solid-liquid separation. Iron is more efficient than manganese at removing arsenic and the oxidation process is sensitive to pH, the presence of sulfate and the concentration of iron and/or manganese.</t>
  </si>
  <si>
    <t>Lime Softening is another precipitative method to remove arsenic from drinking water. The addition of lime to water is traditionally used to remove the various ions that cause hardness, including calcium and magnesium. The high pH conditions caused by lime addition promote the coprecipitation of arsenic alongside the target hardness compounds. Lime softening is not recommended unless a water utility is already dealing with hard water due to financial costs of lime softening.</t>
  </si>
  <si>
    <t>Coagulation assisted microfiltration utilizes oxidation and solid-liquid separation to remove arsenic. Oxidation can be used to oxidize As(III) to As(V) is necessary. The addition of coagulant precipitates arsenic, which is subsequently retained on the microfiltration unit. Backwashing must be performed periodically to remove the precipitated arsenic from the filters. Coagulation assisted microfiltration works best in low turbidity waters and can help in the removal of other organic and inorganic compounds in the water.</t>
  </si>
  <si>
    <t>Portable water dispensing units (PWDU) are small scale water treatment systems that treat a fraction of the demand for a community. PWDUs are not connected to a communities supply system and require residents to collect the high quality drinking water from the PWDU. PWDU typically include a filtration system, reverse osmosis and a disinfectant. PWDU are capable of removing Arsenic from source water and function best with a low turbidity and low DOC water supply.</t>
  </si>
  <si>
    <t>Adsorptive media, commonly using activated alumina (AA), is an arsenic removal method that uses a porous media to remove arsenic ions from water. AA is produced from aluminum hydroxide and has large surface area that traps arsenic within the pore structure. Overtime, AA media will begin to exhaust and become less efficient, requiring regeneration or replacement. To increase the lifespan, AA functions best in a low turbidity and low DOC environment with dissolved inorganic arsenic.</t>
  </si>
  <si>
    <t>Valid CM</t>
  </si>
  <si>
    <t>Glossary:</t>
  </si>
  <si>
    <t>Invalid CM</t>
  </si>
  <si>
    <t xml:space="preserve">Corrective Measures is invalid with current source water/treatment process </t>
  </si>
  <si>
    <t xml:space="preserve">Corrective Measures is valid with current 
source water/treatment process </t>
  </si>
  <si>
    <t>Valid CM with pH Adjustment</t>
  </si>
  <si>
    <t>Valid CM with Pretreatment</t>
  </si>
  <si>
    <t>Corrective Measures is valid with the 
addition of a pH adjustment system</t>
  </si>
  <si>
    <t>Valid CM with pH Adjust. &amp; Pretreatment</t>
  </si>
  <si>
    <t>Corrective Measures is valid with the addition 
of treatment processes prior to the CM</t>
  </si>
  <si>
    <t>CM is valid with the addition of a pH adjustment system and treatment processes prior to the CM</t>
  </si>
  <si>
    <t>Selective pumping is a simple corrective measure that consists of increased pumping from wells that meet arsenic drinking water standards. This is only possible in communities containing multiple wells, in which not all source wells exceed arsenic guidelines. In this scenario, it is recommended that pumping be decreased on wells with high manganese concentrations, and simultaneously, pumping be increased on wells with low manganese concentrations.</t>
  </si>
  <si>
    <t>Selective pumping is a simple corrective measure that consists of increased pumping from wells that meet manganese drinking water standards. This is only possible for communities containing multiple wells, in which not all source wells exceed manganese guidelines. The best course of action is to decrease pumping on wells with high manganese concentrations, and simultaneously, increase pumping on wells with low manganese concentrations.</t>
  </si>
  <si>
    <t xml:space="preserve">Manganese in surface waters is often released from chemical reactions in the sediment of deep anoxic zones (no oxygen). During the spring and fall, lake turnover mixes the entire depth of the lake, releasing manganese into the shallower depths of the lake, which can enter drinking water supplies. Hypolimnetic aeration is a corrective measure that prevents manganese release in the deep zones through aeration. Hypolimnetic aeration requires the installation of a permanent aeration device in the source water to stop the chemical reactions that release manganese from sediments. </t>
  </si>
  <si>
    <t>Greensand filters are a traditional method used to remove dissolved manganese (Mn(II)). Greensand filters function on the principle of adsorption and absorb dissolved Mn particles onto a manganese oxide (MnOx) coating on the sand. As the media absorbs manganese over time, it eventually requires to be regenerated, which commonly achieved using chlorine. Direct greensand filtration is commonly used on groundwater sources with low turbidity.</t>
  </si>
  <si>
    <t xml:space="preserve">Ion exchange is a treatment process in which undesirable ions, including manganese, exchange places with a harmless ion on a solid exchange resin. The cationic exchange occurs on a continuous basis until the media is exhausted. Once exhaustion is reached, the resin undergoes a recharge phase to remove the target ion from the media and replace it with more harmless ions. Various natural ions will compete with manganese for adsorption on the resin, and as such, low turbidity and low DOC waters are desirable. </t>
  </si>
  <si>
    <t>Ion exchange (IX) is a treatment process in which undesirable ions, including manganese, exchange places with a harmless ion on a solid exchange resin. The cationic exchange occurs on a continuous basis until the media is exhausted. Once exhaustion is reached, the resin undergoes a recharge phase to remove the target ion from the media and replace it with harmless ion. Various natural ions will compete with manganese for adsorption on the resin, in source waters with high turbidities, prefiltration can significantly improve IX performance.</t>
  </si>
  <si>
    <t>Manganese adsorption acts on a similar principle to greensand filters and utilizes a media with a manganese oxide coating to absorb dissolved manganese. The use of absorptive media in post filter contactors has been proven to efficiently remove dissolved manganese. Manganese absorptions works best when Mn(II) is the primary constituent and there is low turbidity and low DOC condtions.</t>
  </si>
  <si>
    <t>This corrective measure involves drilling new source wells that produce drinking water that meets arsenic drinking water standards. A hydrogeological assessment in tandem with test well sampling could identify possible locations for new wells for a community. This method has the possibility to resolve manganese issues in drinking water, but may result in new drinking water issues, such as arsenic from groundwater or lead descaling from lead pipes.</t>
  </si>
  <si>
    <t>5) Inputting more information will provide a more detailed analysis and eliminate invalid CM's</t>
  </si>
  <si>
    <t>6) If no valid entries appear, a full assessment may be required.</t>
  </si>
  <si>
    <t>Parameter</t>
  </si>
  <si>
    <t>Alkalinity</t>
  </si>
  <si>
    <t>Colour</t>
  </si>
  <si>
    <t>Conductivity</t>
  </si>
  <si>
    <t>Sulphate</t>
  </si>
  <si>
    <t>Units</t>
  </si>
  <si>
    <t>mg/L</t>
  </si>
  <si>
    <t>TCU</t>
  </si>
  <si>
    <t>uS/cm</t>
  </si>
  <si>
    <t>Community:</t>
  </si>
  <si>
    <t>Source:</t>
  </si>
  <si>
    <t>Date:</t>
  </si>
  <si>
    <t>Arsenic</t>
  </si>
  <si>
    <t>NTU</t>
  </si>
  <si>
    <t>New Source(s)</t>
  </si>
  <si>
    <t>Town: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</si>
</sst>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5"/>
      <color theme="3"/>
      <name val="Calibri"/>
      <family val="2"/>
      <scheme val="minor"/>
    </font>
    <font>
      <b/>
      <sz val="20"/>
      <color theme="3"/>
      <name val="Calibri"/>
      <family val="2"/>
      <scheme val="minor"/>
    </font>
    <font>
      <b/>
      <sz val="12"/>
      <color theme="1"/>
      <name val="Calibri"/>
      <family val="2"/>
      <scheme val="minor"/>
    </font>
    <font>
      <vertAlign val="subscript"/>
      <sz val="11"/>
      <color theme="1"/>
      <name val="Calibri"/>
      <family val="2"/>
      <scheme val="minor"/>
    </font>
    <font>
      <b/>
      <sz val="13"/>
      <color theme="3"/>
      <name val="Calibri"/>
      <family val="2"/>
      <scheme val="minor"/>
    </font>
    <font>
      <u/>
      <sz val="11"/>
      <color theme="10"/>
      <name val="Calibri"/>
      <family val="2"/>
      <scheme val="minor"/>
    </font>
    <font>
      <b/>
      <sz val="9"/>
      <color theme="1"/>
      <name val="Calibri"/>
      <family val="2"/>
      <scheme val="minor"/>
    </font>
    <font>
      <sz val="11"/>
      <color rgb="FF9C5700"/>
      <name val="Calibri"/>
      <family val="2"/>
      <scheme val="minor"/>
    </font>
    <font>
      <b/>
      <sz val="11"/>
      <color rgb="FF9C5700"/>
      <name val="Calibri"/>
      <family val="2"/>
      <scheme val="minor"/>
    </font>
    <font>
      <sz val="11"/>
      <color rgb="FF006100"/>
      <name val="Calibri"/>
      <family val="2"/>
      <scheme val="minor"/>
    </font>
    <font>
      <sz val="11"/>
      <color rgb="FF9C0006"/>
      <name val="Calibri"/>
      <family val="2"/>
      <scheme val="minor"/>
    </font>
    <font>
      <b/>
      <sz val="11"/>
      <color rgb="FF9C0006"/>
      <name val="Calibri"/>
      <family val="2"/>
      <scheme val="minor"/>
    </font>
    <font>
      <b/>
      <sz val="11"/>
      <color rgb="FF006100"/>
      <name val="Calibri"/>
      <family val="2"/>
      <scheme val="minor"/>
    </font>
    <font>
      <b/>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rgb="FFFFEB9C"/>
      </patternFill>
    </fill>
    <fill>
      <patternFill patternType="solid">
        <fgColor rgb="FFC6EFCE"/>
      </patternFill>
    </fill>
    <fill>
      <patternFill patternType="solid">
        <fgColor rgb="FFFFC7CE"/>
      </patternFill>
    </fill>
    <fill>
      <patternFill patternType="solid">
        <fgColor theme="4" tint="0.59999389629810485"/>
        <bgColor indexed="64"/>
      </patternFill>
    </fill>
  </fills>
  <borders count="32">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ck">
        <color theme="4"/>
      </bottom>
      <diagonal/>
    </border>
    <border>
      <left/>
      <right/>
      <top style="thick">
        <color theme="4"/>
      </top>
      <bottom/>
      <diagonal/>
    </border>
    <border>
      <left/>
      <right/>
      <top style="thin">
        <color auto="1"/>
      </top>
      <bottom/>
      <diagonal/>
    </border>
    <border>
      <left/>
      <right/>
      <top/>
      <bottom style="thin">
        <color auto="1"/>
      </bottom>
      <diagonal/>
    </border>
    <border>
      <left/>
      <right/>
      <top/>
      <bottom style="thick">
        <color theme="4" tint="0.499984740745262"/>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8">
    <xf numFmtId="0" fontId="0" fillId="0" borderId="0"/>
    <xf numFmtId="0" fontId="3" fillId="0" borderId="7" applyNumberFormat="0" applyFill="0" applyAlignment="0" applyProtection="0"/>
    <xf numFmtId="0" fontId="2" fillId="3" borderId="0" applyNumberFormat="0" applyBorder="0" applyAlignment="0" applyProtection="0"/>
    <xf numFmtId="0" fontId="7" fillId="0" borderId="11" applyNumberFormat="0" applyFill="0" applyAlignment="0" applyProtection="0"/>
    <xf numFmtId="0" fontId="8" fillId="0" borderId="0" applyNumberFormat="0" applyFill="0" applyBorder="0" applyAlignment="0" applyProtection="0"/>
    <xf numFmtId="0" fontId="10"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cellStyleXfs>
  <cellXfs count="127">
    <xf numFmtId="0" fontId="0" fillId="0" borderId="0" xfId="0"/>
    <xf numFmtId="0" fontId="1" fillId="0" borderId="0" xfId="0" applyFont="1"/>
    <xf numFmtId="0" fontId="1" fillId="2" borderId="1" xfId="0"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3" xfId="0" applyFill="1" applyBorder="1" applyAlignment="1">
      <alignment horizontal="left"/>
    </xf>
    <xf numFmtId="0" fontId="1" fillId="2" borderId="1" xfId="0" applyFont="1" applyFill="1" applyBorder="1" applyAlignment="1">
      <alignment horizontal="left"/>
    </xf>
    <xf numFmtId="0" fontId="0" fillId="2" borderId="0" xfId="0" applyFill="1"/>
    <xf numFmtId="0" fontId="5" fillId="2" borderId="1" xfId="0" applyFont="1" applyFill="1" applyBorder="1" applyAlignment="1">
      <alignment vertical="center"/>
    </xf>
    <xf numFmtId="0" fontId="0" fillId="2" borderId="9" xfId="0" applyFill="1" applyBorder="1"/>
    <xf numFmtId="0" fontId="0" fillId="2" borderId="3" xfId="0" applyFill="1" applyBorder="1" applyAlignment="1">
      <alignment vertical="top"/>
    </xf>
    <xf numFmtId="0" fontId="0" fillId="2" borderId="3" xfId="0" applyFill="1" applyBorder="1" applyAlignment="1">
      <alignment vertical="center"/>
    </xf>
    <xf numFmtId="0" fontId="0" fillId="2" borderId="0" xfId="0" applyFill="1" applyAlignment="1">
      <alignment vertical="center"/>
    </xf>
    <xf numFmtId="0" fontId="0" fillId="2" borderId="4" xfId="0" applyFill="1" applyBorder="1" applyAlignment="1">
      <alignment vertical="center"/>
    </xf>
    <xf numFmtId="0" fontId="0" fillId="2" borderId="0" xfId="0" applyFill="1" applyAlignment="1">
      <alignment vertical="top" wrapText="1"/>
    </xf>
    <xf numFmtId="0" fontId="0" fillId="2" borderId="1" xfId="0" applyFill="1" applyBorder="1"/>
    <xf numFmtId="0" fontId="4" fillId="2" borderId="7" xfId="1" applyFont="1" applyFill="1"/>
    <xf numFmtId="0" fontId="3" fillId="2" borderId="7" xfId="1" applyFill="1"/>
    <xf numFmtId="0" fontId="3" fillId="2" borderId="7" xfId="1" applyFill="1" applyAlignment="1">
      <alignment horizontal="left"/>
    </xf>
    <xf numFmtId="0" fontId="1" fillId="2" borderId="0" xfId="0" applyFont="1" applyFill="1" applyAlignment="1">
      <alignment horizontal="left"/>
    </xf>
    <xf numFmtId="0" fontId="2" fillId="3" borderId="0" xfId="2" applyBorder="1" applyAlignment="1">
      <alignment horizontal="left"/>
    </xf>
    <xf numFmtId="0" fontId="1" fillId="2" borderId="0" xfId="0" applyFont="1" applyFill="1"/>
    <xf numFmtId="0" fontId="0" fillId="2" borderId="0" xfId="0" applyFill="1" applyAlignment="1">
      <alignment horizontal="left"/>
    </xf>
    <xf numFmtId="0" fontId="1" fillId="2" borderId="10" xfId="0" applyFont="1" applyFill="1" applyBorder="1"/>
    <xf numFmtId="0" fontId="0" fillId="2" borderId="10" xfId="0" applyFill="1" applyBorder="1"/>
    <xf numFmtId="0" fontId="3" fillId="2" borderId="7" xfId="1" applyFill="1" applyAlignment="1">
      <alignment horizontal="right"/>
    </xf>
    <xf numFmtId="49" fontId="2" fillId="3" borderId="0" xfId="2" applyNumberFormat="1" applyBorder="1" applyAlignment="1">
      <alignment horizontal="left"/>
    </xf>
    <xf numFmtId="0" fontId="0" fillId="2" borderId="0" xfId="0" applyFill="1" applyAlignment="1">
      <alignment horizontal="right"/>
    </xf>
    <xf numFmtId="0" fontId="2" fillId="3" borderId="0" xfId="2" applyBorder="1"/>
    <xf numFmtId="0" fontId="9" fillId="2" borderId="0" xfId="0" applyFont="1" applyFill="1"/>
    <xf numFmtId="0" fontId="1" fillId="2" borderId="0" xfId="0" applyFont="1" applyFill="1" applyAlignment="1">
      <alignment horizontal="left" vertical="top"/>
    </xf>
    <xf numFmtId="0" fontId="0" fillId="0" borderId="0" xfId="0" applyAlignment="1">
      <alignment vertical="top" wrapText="1"/>
    </xf>
    <xf numFmtId="0" fontId="0" fillId="0" borderId="0" xfId="0" applyAlignment="1">
      <alignment vertical="top"/>
    </xf>
    <xf numFmtId="0" fontId="7" fillId="0" borderId="0" xfId="3" applyFill="1" applyBorder="1" applyAlignment="1"/>
    <xf numFmtId="0" fontId="0" fillId="0" borderId="3" xfId="0" applyBorder="1"/>
    <xf numFmtId="0" fontId="7" fillId="0" borderId="3" xfId="3" applyFill="1" applyBorder="1" applyAlignment="1"/>
    <xf numFmtId="0" fontId="0" fillId="0" borderId="3" xfId="0" applyBorder="1" applyAlignment="1">
      <alignment vertical="top"/>
    </xf>
    <xf numFmtId="0" fontId="0" fillId="0" borderId="3" xfId="0" applyBorder="1" applyAlignment="1">
      <alignment vertical="top" wrapText="1"/>
    </xf>
    <xf numFmtId="0" fontId="0" fillId="2" borderId="22" xfId="0" applyFill="1" applyBorder="1" applyAlignment="1">
      <alignment vertical="top" wrapText="1"/>
    </xf>
    <xf numFmtId="0" fontId="4" fillId="2" borderId="7" xfId="1" applyFont="1" applyFill="1" applyAlignment="1"/>
    <xf numFmtId="0" fontId="0" fillId="0" borderId="23" xfId="0" applyBorder="1" applyAlignment="1">
      <alignment vertical="top"/>
    </xf>
    <xf numFmtId="0" fontId="2" fillId="2" borderId="0" xfId="2" applyFill="1" applyBorder="1" applyAlignment="1">
      <alignment horizontal="left"/>
    </xf>
    <xf numFmtId="0" fontId="0" fillId="2" borderId="9" xfId="0" applyFill="1" applyBorder="1" applyAlignment="1">
      <alignment vertical="top" wrapText="1"/>
    </xf>
    <xf numFmtId="0" fontId="0" fillId="2" borderId="9" xfId="0" applyFill="1" applyBorder="1" applyAlignment="1">
      <alignment wrapText="1"/>
    </xf>
    <xf numFmtId="0" fontId="1" fillId="2" borderId="3" xfId="0" applyFont="1" applyFill="1" applyBorder="1"/>
    <xf numFmtId="0" fontId="0" fillId="2" borderId="28" xfId="0" applyFill="1" applyBorder="1"/>
    <xf numFmtId="0" fontId="0" fillId="2" borderId="29" xfId="0" applyFill="1" applyBorder="1"/>
    <xf numFmtId="0" fontId="1" fillId="2" borderId="28" xfId="0" applyFont="1" applyFill="1" applyBorder="1"/>
    <xf numFmtId="0" fontId="1" fillId="2" borderId="29" xfId="0" applyFont="1" applyFill="1" applyBorder="1"/>
    <xf numFmtId="14" fontId="0" fillId="2" borderId="0" xfId="0" applyNumberFormat="1" applyFill="1"/>
    <xf numFmtId="14" fontId="0" fillId="2" borderId="4" xfId="0" applyNumberFormat="1" applyFill="1" applyBorder="1"/>
    <xf numFmtId="14" fontId="0" fillId="2" borderId="31" xfId="0" applyNumberFormat="1" applyFill="1" applyBorder="1"/>
    <xf numFmtId="2" fontId="0" fillId="2" borderId="30" xfId="0" applyNumberFormat="1" applyFill="1" applyBorder="1"/>
    <xf numFmtId="0" fontId="0" fillId="2" borderId="27" xfId="0" applyFill="1" applyBorder="1"/>
    <xf numFmtId="2" fontId="0" fillId="2" borderId="27" xfId="0" applyNumberFormat="1" applyFill="1" applyBorder="1"/>
    <xf numFmtId="2" fontId="0" fillId="2" borderId="0" xfId="0" applyNumberFormat="1" applyFill="1"/>
    <xf numFmtId="0" fontId="1" fillId="2" borderId="30" xfId="0" applyFont="1" applyFill="1" applyBorder="1"/>
    <xf numFmtId="0" fontId="0" fillId="0" borderId="30" xfId="0" applyBorder="1"/>
    <xf numFmtId="14" fontId="0" fillId="0" borderId="6" xfId="0" applyNumberFormat="1" applyBorder="1"/>
    <xf numFmtId="2" fontId="0" fillId="0" borderId="30" xfId="0" applyNumberFormat="1" applyBorder="1"/>
    <xf numFmtId="164" fontId="0" fillId="0" borderId="30" xfId="0" applyNumberFormat="1" applyBorder="1"/>
    <xf numFmtId="164" fontId="0" fillId="2" borderId="30" xfId="0" applyNumberFormat="1" applyFill="1" applyBorder="1"/>
    <xf numFmtId="164" fontId="0" fillId="2" borderId="27" xfId="0" applyNumberFormat="1" applyFill="1" applyBorder="1"/>
    <xf numFmtId="0" fontId="0" fillId="2" borderId="0" xfId="0" applyFill="1" applyAlignment="1">
      <alignment horizontal="center" vertical="center" wrapText="1"/>
    </xf>
    <xf numFmtId="0" fontId="0" fillId="2" borderId="3" xfId="0" applyFill="1" applyBorder="1" applyAlignment="1">
      <alignment horizontal="left" wrapText="1"/>
    </xf>
    <xf numFmtId="0" fontId="0" fillId="2" borderId="0" xfId="0" applyFill="1" applyAlignment="1">
      <alignment horizontal="left" wrapText="1"/>
    </xf>
    <xf numFmtId="0" fontId="0" fillId="2" borderId="4" xfId="0" applyFill="1" applyBorder="1" applyAlignment="1">
      <alignment horizontal="left" wrapText="1"/>
    </xf>
    <xf numFmtId="0" fontId="0" fillId="2" borderId="5" xfId="0" applyFill="1" applyBorder="1" applyAlignment="1">
      <alignment horizontal="left" wrapText="1"/>
    </xf>
    <xf numFmtId="0" fontId="0" fillId="2" borderId="10" xfId="0" applyFill="1" applyBorder="1" applyAlignment="1">
      <alignment horizontal="left" wrapText="1"/>
    </xf>
    <xf numFmtId="0" fontId="0" fillId="2" borderId="6" xfId="0" applyFill="1" applyBorder="1" applyAlignment="1">
      <alignment horizontal="left" wrapText="1"/>
    </xf>
    <xf numFmtId="0" fontId="8" fillId="2" borderId="0" xfId="4" applyFill="1" applyBorder="1" applyAlignment="1">
      <alignment horizontal="center" vertical="center" wrapText="1"/>
    </xf>
    <xf numFmtId="0" fontId="8" fillId="2" borderId="0" xfId="4" applyFill="1" applyBorder="1" applyAlignment="1">
      <alignment horizontal="center" vertical="center"/>
    </xf>
    <xf numFmtId="0" fontId="8" fillId="0" borderId="0" xfId="4" applyFill="1" applyAlignment="1">
      <alignment horizontal="center" vertical="center"/>
    </xf>
    <xf numFmtId="0" fontId="0" fillId="2" borderId="8" xfId="0" applyFill="1" applyBorder="1" applyAlignment="1">
      <alignment horizontal="center" vertical="center" wrapText="1"/>
    </xf>
    <xf numFmtId="0" fontId="8" fillId="2" borderId="8" xfId="4" applyFill="1" applyBorder="1" applyAlignment="1">
      <alignment horizontal="center" vertical="center"/>
    </xf>
    <xf numFmtId="0" fontId="0" fillId="2" borderId="1"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14" fillId="6" borderId="27" xfId="7" applyFont="1" applyBorder="1" applyAlignment="1">
      <alignment horizontal="center" vertical="center"/>
    </xf>
    <xf numFmtId="0" fontId="8" fillId="0" borderId="0" xfId="4" applyBorder="1" applyAlignment="1">
      <alignment horizontal="center" vertical="center"/>
    </xf>
    <xf numFmtId="0" fontId="0" fillId="0" borderId="0" xfId="0" applyAlignment="1">
      <alignment horizontal="center" vertical="center" wrapText="1"/>
    </xf>
    <xf numFmtId="0" fontId="16" fillId="2" borderId="28" xfId="5" applyFont="1" applyFill="1" applyBorder="1" applyAlignment="1">
      <alignment horizontal="center" vertical="center"/>
    </xf>
    <xf numFmtId="0" fontId="16" fillId="2" borderId="29" xfId="5" applyFont="1" applyFill="1" applyBorder="1" applyAlignment="1">
      <alignment horizontal="center" vertical="center"/>
    </xf>
    <xf numFmtId="0" fontId="16" fillId="2" borderId="30" xfId="5" applyFont="1" applyFill="1" applyBorder="1" applyAlignment="1">
      <alignment horizontal="center" vertical="center"/>
    </xf>
    <xf numFmtId="0" fontId="15" fillId="5" borderId="27" xfId="6" applyFont="1" applyBorder="1" applyAlignment="1">
      <alignment horizontal="center" vertical="center"/>
    </xf>
    <xf numFmtId="0" fontId="11" fillId="4" borderId="27" xfId="5" applyFont="1" applyBorder="1" applyAlignment="1">
      <alignment horizontal="center" vertical="center" wrapText="1"/>
    </xf>
    <xf numFmtId="0" fontId="0" fillId="2" borderId="1" xfId="0" applyFill="1" applyBorder="1" applyAlignment="1">
      <alignment horizontal="center" wrapText="1"/>
    </xf>
    <xf numFmtId="0" fontId="0" fillId="2" borderId="9" xfId="0" applyFill="1" applyBorder="1" applyAlignment="1">
      <alignment horizontal="center"/>
    </xf>
    <xf numFmtId="0" fontId="0" fillId="2" borderId="2"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0" fillId="2" borderId="6" xfId="0" applyFill="1" applyBorder="1" applyAlignment="1">
      <alignment horizontal="center"/>
    </xf>
    <xf numFmtId="0" fontId="8" fillId="2" borderId="8" xfId="4" applyFill="1" applyBorder="1" applyAlignment="1">
      <alignment horizontal="center" vertical="center" wrapText="1"/>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left" vertical="center" wrapText="1"/>
    </xf>
    <xf numFmtId="0" fontId="0" fillId="2" borderId="0" xfId="0" applyFill="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10" xfId="0" applyFill="1" applyBorder="1" applyAlignment="1">
      <alignment horizontal="left" vertical="center" wrapText="1"/>
    </xf>
    <xf numFmtId="0" fontId="0" fillId="2" borderId="6" xfId="0" applyFill="1" applyBorder="1" applyAlignment="1">
      <alignment horizontal="left"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left" vertical="top" wrapText="1"/>
    </xf>
    <xf numFmtId="0" fontId="0" fillId="2" borderId="10" xfId="0" applyFill="1" applyBorder="1" applyAlignment="1">
      <alignment horizontal="left" vertical="top" wrapText="1"/>
    </xf>
    <xf numFmtId="0" fontId="0" fillId="2" borderId="6" xfId="0" applyFill="1" applyBorder="1" applyAlignment="1">
      <alignment horizontal="left" vertical="top" wrapText="1"/>
    </xf>
    <xf numFmtId="0" fontId="7" fillId="7" borderId="24" xfId="3" applyFill="1" applyBorder="1" applyAlignment="1">
      <alignment horizontal="center"/>
    </xf>
    <xf numFmtId="0" fontId="7" fillId="7" borderId="25" xfId="3" applyFill="1" applyBorder="1" applyAlignment="1">
      <alignment horizontal="center"/>
    </xf>
    <xf numFmtId="0" fontId="7" fillId="7" borderId="26" xfId="3" applyFill="1" applyBorder="1" applyAlignment="1">
      <alignment horizontal="center"/>
    </xf>
    <xf numFmtId="0" fontId="0" fillId="2" borderId="12" xfId="0" applyFill="1" applyBorder="1" applyAlignment="1">
      <alignment horizontal="left" vertical="top" wrapText="1"/>
    </xf>
    <xf numFmtId="0" fontId="0" fillId="2" borderId="0" xfId="0" applyFill="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7" fillId="2" borderId="0" xfId="3" applyFill="1" applyBorder="1" applyAlignment="1">
      <alignment horizontal="center"/>
    </xf>
    <xf numFmtId="0" fontId="0" fillId="2" borderId="17" xfId="0" applyFill="1" applyBorder="1" applyAlignment="1">
      <alignment horizontal="left" vertical="top" wrapText="1"/>
    </xf>
    <xf numFmtId="0" fontId="0" fillId="2" borderId="18" xfId="0" applyFill="1" applyBorder="1" applyAlignment="1">
      <alignment horizontal="left" vertical="top" wrapText="1"/>
    </xf>
    <xf numFmtId="0" fontId="0" fillId="2" borderId="19" xfId="0"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cellXfs>
  <cellStyles count="8">
    <cellStyle name="20% - Accent1" xfId="2" builtinId="30"/>
    <cellStyle name="Bad" xfId="7" builtinId="27"/>
    <cellStyle name="Good" xfId="6" builtinId="26"/>
    <cellStyle name="Heading 1" xfId="1" builtinId="16"/>
    <cellStyle name="Heading 2" xfId="3" builtinId="17"/>
    <cellStyle name="Hyperlink" xfId="4" builtinId="8"/>
    <cellStyle name="Neutral" xfId="5" builtinId="28"/>
    <cellStyle name="Normal" xfId="0" builtinId="0"/>
  </cellStyles>
  <dxfs count="18">
    <dxf>
      <font>
        <b/>
        <i val="0"/>
        <color rgb="FF006100"/>
      </font>
      <fill>
        <patternFill>
          <bgColor rgb="FFC6EFCE"/>
        </patternFill>
      </fill>
    </dxf>
    <dxf>
      <font>
        <b/>
        <i val="0"/>
        <color rgb="FF9C0006"/>
      </font>
      <fill>
        <patternFill>
          <bgColor rgb="FFFFC7CE"/>
        </patternFill>
      </fill>
    </dxf>
    <dxf>
      <font>
        <b/>
        <i val="0"/>
        <color rgb="FF9C5700"/>
      </font>
      <fill>
        <patternFill>
          <fgColor auto="1"/>
          <bgColor rgb="FFFFEB9C"/>
        </patternFill>
      </fill>
    </dxf>
    <dxf>
      <font>
        <b/>
        <i val="0"/>
        <color rgb="FF9C5700"/>
      </font>
      <fill>
        <patternFill>
          <fgColor auto="1"/>
          <bgColor rgb="FFFFEB9C"/>
        </patternFill>
      </fill>
    </dxf>
    <dxf>
      <font>
        <b/>
        <i val="0"/>
        <color rgb="FF9C5700"/>
      </font>
      <fill>
        <patternFill>
          <fgColor auto="1"/>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5700"/>
      </font>
      <fill>
        <patternFill>
          <bgColor rgb="FFFFEB9C"/>
        </patternFill>
      </fill>
    </dxf>
    <dxf>
      <font>
        <b/>
        <i val="0"/>
        <color rgb="FF9C5700"/>
      </font>
      <fill>
        <patternFill>
          <bgColor rgb="FFFFEB9C"/>
        </patternFill>
      </fill>
    </dxf>
    <dxf>
      <font>
        <b/>
        <i val="0"/>
        <color rgb="FF9C5700"/>
      </font>
      <fill>
        <patternFill>
          <fgColor auto="1"/>
          <bgColor rgb="FFFFEB9C"/>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5700"/>
      </font>
      <fill>
        <patternFill>
          <bgColor rgb="FFFFEB9C"/>
        </patternFill>
      </fill>
    </dxf>
    <dxf>
      <font>
        <b/>
        <i val="0"/>
        <color rgb="FF9C5700"/>
      </font>
      <fill>
        <patternFill>
          <bgColor rgb="FFFFEB9C"/>
        </patternFill>
      </fill>
    </dxf>
  </dxfs>
  <tableStyles count="0" defaultTableStyle="TableStyleMedium2" defaultPivotStyle="PivotStyleLight16"/>
  <colors>
    <mruColors>
      <color rgb="FFFFEB9C"/>
      <color rgb="FF9C5700"/>
      <color rgb="FFFFC7CE"/>
      <color rgb="FF9C0006"/>
      <color rgb="FF006100"/>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38"/>
  <sheetViews>
    <sheetView zoomScale="90" zoomScaleNormal="90" workbookViewId="0">
      <selection activeCell="C9" sqref="C9"/>
    </sheetView>
  </sheetViews>
  <sheetFormatPr defaultRowHeight="15" x14ac:dyDescent="0.25"/>
  <cols>
    <col min="2" max="3" width="24.28515625" customWidth="1"/>
    <col min="6" max="7" width="22.85546875" customWidth="1"/>
    <col min="8" max="8" width="10.85546875" customWidth="1"/>
    <col min="12" max="12" width="22.85546875" customWidth="1"/>
    <col min="13" max="13" width="14.28515625" customWidth="1"/>
    <col min="14" max="14" width="14.5703125" customWidth="1"/>
    <col min="15" max="15" width="14.28515625" customWidth="1"/>
    <col min="16" max="16" width="9.140625" customWidth="1"/>
  </cols>
  <sheetData>
    <row r="1" spans="1:15" x14ac:dyDescent="0.25">
      <c r="A1" s="18"/>
      <c r="B1" s="12"/>
      <c r="C1" s="12"/>
      <c r="D1" s="12"/>
      <c r="E1" s="12"/>
      <c r="F1" s="12"/>
      <c r="G1" s="12"/>
      <c r="H1" s="12"/>
      <c r="I1" s="12"/>
      <c r="J1" s="3"/>
    </row>
    <row r="2" spans="1:15" ht="15.75" x14ac:dyDescent="0.25">
      <c r="A2" s="4"/>
      <c r="C2" s="10"/>
      <c r="D2" s="10"/>
      <c r="E2" s="10"/>
      <c r="F2" s="11" t="s">
        <v>67</v>
      </c>
      <c r="G2" s="12"/>
      <c r="H2" s="3"/>
      <c r="I2" s="10"/>
      <c r="J2" s="5"/>
    </row>
    <row r="3" spans="1:15" ht="27" thickBot="1" x14ac:dyDescent="0.45">
      <c r="A3" s="4"/>
      <c r="B3" s="42" t="s">
        <v>81</v>
      </c>
      <c r="C3" s="20"/>
      <c r="D3" s="20"/>
      <c r="E3" s="10"/>
      <c r="F3" s="14" t="s">
        <v>68</v>
      </c>
      <c r="G3" s="15"/>
      <c r="H3" s="16"/>
      <c r="I3" s="10"/>
      <c r="J3" s="5"/>
      <c r="L3" s="87" t="s">
        <v>130</v>
      </c>
      <c r="M3" s="88"/>
      <c r="N3" s="88"/>
      <c r="O3" s="89"/>
    </row>
    <row r="4" spans="1:15" ht="15.75" customHeight="1" thickTop="1" x14ac:dyDescent="0.25">
      <c r="A4" s="4"/>
      <c r="B4" s="10"/>
      <c r="C4" s="10"/>
      <c r="D4" s="10"/>
      <c r="E4" s="10"/>
      <c r="F4" s="14" t="s">
        <v>69</v>
      </c>
      <c r="G4" s="15"/>
      <c r="H4" s="16"/>
      <c r="I4" s="10"/>
      <c r="J4" s="5"/>
      <c r="L4" s="90" t="s">
        <v>129</v>
      </c>
      <c r="M4" s="78" t="s">
        <v>133</v>
      </c>
      <c r="N4" s="79"/>
      <c r="O4" s="80"/>
    </row>
    <row r="5" spans="1:15" x14ac:dyDescent="0.25">
      <c r="A5" s="4"/>
      <c r="B5" s="10"/>
      <c r="C5" s="10"/>
      <c r="D5" s="10"/>
      <c r="E5" s="10"/>
      <c r="F5" s="14" t="s">
        <v>102</v>
      </c>
      <c r="G5" s="15"/>
      <c r="H5" s="16"/>
      <c r="I5" s="10"/>
      <c r="J5" s="5"/>
      <c r="L5" s="90"/>
      <c r="M5" s="81"/>
      <c r="N5" s="82"/>
      <c r="O5" s="83"/>
    </row>
    <row r="6" spans="1:15" ht="20.25" thickBot="1" x14ac:dyDescent="0.35">
      <c r="A6" s="4"/>
      <c r="B6" s="21" t="s">
        <v>18</v>
      </c>
      <c r="C6" s="20"/>
      <c r="D6" s="10"/>
      <c r="E6" s="10"/>
      <c r="F6" s="14" t="s">
        <v>71</v>
      </c>
      <c r="G6" s="15"/>
      <c r="H6" s="16"/>
      <c r="I6" s="10"/>
      <c r="J6" s="5"/>
      <c r="L6" s="91" t="s">
        <v>134</v>
      </c>
      <c r="M6" s="78" t="s">
        <v>136</v>
      </c>
      <c r="N6" s="79"/>
      <c r="O6" s="80"/>
    </row>
    <row r="7" spans="1:15" ht="15.75" thickTop="1" x14ac:dyDescent="0.25">
      <c r="A7" s="4"/>
      <c r="B7" s="22" t="s">
        <v>4</v>
      </c>
      <c r="C7" s="23"/>
      <c r="D7" s="10"/>
      <c r="E7" s="10"/>
      <c r="F7" s="14" t="s">
        <v>80</v>
      </c>
      <c r="G7" s="15"/>
      <c r="H7" s="16"/>
      <c r="I7" s="10"/>
      <c r="J7" s="5"/>
      <c r="L7" s="91"/>
      <c r="M7" s="81"/>
      <c r="N7" s="82"/>
      <c r="O7" s="83"/>
    </row>
    <row r="8" spans="1:15" x14ac:dyDescent="0.25">
      <c r="A8" s="4"/>
      <c r="B8" s="22" t="s">
        <v>5</v>
      </c>
      <c r="C8" s="23"/>
      <c r="D8" s="10"/>
      <c r="E8" s="10"/>
      <c r="F8" s="67" t="s">
        <v>103</v>
      </c>
      <c r="G8" s="68"/>
      <c r="H8" s="69"/>
      <c r="I8" s="10"/>
      <c r="J8" s="5"/>
      <c r="L8" s="91" t="s">
        <v>135</v>
      </c>
      <c r="M8" s="92" t="s">
        <v>138</v>
      </c>
      <c r="N8" s="93"/>
      <c r="O8" s="94"/>
    </row>
    <row r="9" spans="1:15" ht="15" customHeight="1" x14ac:dyDescent="0.25">
      <c r="A9" s="4"/>
      <c r="B9" s="24" t="s">
        <v>109</v>
      </c>
      <c r="C9" s="23"/>
      <c r="D9" s="10"/>
      <c r="E9" s="10"/>
      <c r="F9" s="67"/>
      <c r="G9" s="68"/>
      <c r="H9" s="69"/>
      <c r="I9" s="10"/>
      <c r="J9" s="5"/>
      <c r="L9" s="91"/>
      <c r="M9" s="95"/>
      <c r="N9" s="96"/>
      <c r="O9" s="97"/>
    </row>
    <row r="10" spans="1:15" x14ac:dyDescent="0.25">
      <c r="A10" s="4"/>
      <c r="B10" s="24" t="s">
        <v>110</v>
      </c>
      <c r="C10" s="23"/>
      <c r="D10" s="10"/>
      <c r="E10" s="10"/>
      <c r="F10" s="70"/>
      <c r="G10" s="71"/>
      <c r="H10" s="72"/>
      <c r="I10" s="10"/>
      <c r="J10" s="5"/>
      <c r="L10" s="91" t="s">
        <v>137</v>
      </c>
      <c r="M10" s="92" t="s">
        <v>139</v>
      </c>
      <c r="N10" s="93"/>
      <c r="O10" s="94"/>
    </row>
    <row r="11" spans="1:15" x14ac:dyDescent="0.25">
      <c r="A11" s="4"/>
      <c r="B11" s="24"/>
      <c r="C11" s="25"/>
      <c r="D11" s="10"/>
      <c r="E11" s="10"/>
      <c r="F11" s="10"/>
      <c r="G11" s="10"/>
      <c r="H11" s="10"/>
      <c r="I11" s="10"/>
      <c r="J11" s="5"/>
      <c r="L11" s="91"/>
      <c r="M11" s="95"/>
      <c r="N11" s="96"/>
      <c r="O11" s="97"/>
    </row>
    <row r="12" spans="1:15" ht="20.25" customHeight="1" thickBot="1" x14ac:dyDescent="0.35">
      <c r="A12" s="4"/>
      <c r="B12" s="20" t="s">
        <v>17</v>
      </c>
      <c r="C12" s="21"/>
      <c r="D12" s="10"/>
      <c r="E12" s="10"/>
      <c r="F12" s="20" t="s">
        <v>65</v>
      </c>
      <c r="G12" s="20"/>
      <c r="H12" s="10"/>
      <c r="I12" s="10"/>
      <c r="J12" s="5"/>
      <c r="L12" s="84" t="s">
        <v>131</v>
      </c>
      <c r="M12" s="78" t="s">
        <v>132</v>
      </c>
      <c r="N12" s="79"/>
      <c r="O12" s="80"/>
    </row>
    <row r="13" spans="1:15" ht="15.75" thickTop="1" x14ac:dyDescent="0.25">
      <c r="A13" s="4"/>
      <c r="B13" s="22" t="s">
        <v>83</v>
      </c>
      <c r="C13" s="23"/>
      <c r="D13" s="10"/>
      <c r="E13" s="10"/>
      <c r="F13" s="77" t="s">
        <v>55</v>
      </c>
      <c r="G13" s="76" t="str">
        <f>IF(AND(C7="Ground Water",C8="&gt;1",C14="Not All Sources, [Mn]&gt;MAC"),"Valid CM","Invalid CM")</f>
        <v>Invalid CM</v>
      </c>
      <c r="H13" s="10"/>
      <c r="I13" s="10"/>
      <c r="J13" s="5"/>
      <c r="L13" s="84"/>
      <c r="M13" s="81"/>
      <c r="N13" s="82"/>
      <c r="O13" s="83"/>
    </row>
    <row r="14" spans="1:15" x14ac:dyDescent="0.25">
      <c r="A14" s="4"/>
      <c r="B14" s="22" t="s">
        <v>84</v>
      </c>
      <c r="C14" s="23"/>
      <c r="D14" s="10"/>
      <c r="E14" s="10"/>
      <c r="F14" s="74"/>
      <c r="G14" s="66"/>
      <c r="H14" s="10"/>
      <c r="I14" s="10"/>
      <c r="J14" s="5"/>
    </row>
    <row r="15" spans="1:15" x14ac:dyDescent="0.25">
      <c r="A15" s="4"/>
      <c r="B15" s="22" t="s">
        <v>16</v>
      </c>
      <c r="C15" s="23"/>
      <c r="D15" s="10"/>
      <c r="E15" s="10"/>
      <c r="F15" s="85" t="s">
        <v>56</v>
      </c>
      <c r="G15" s="86" t="str">
        <f>IF(AND(OR(C7="Ground Water",C7="Mixed"),OR(C8="&gt;1",C8=1),C14="All Sources, [mn]&gt;MAC"),"Valid CM","Invalid CM")</f>
        <v>Invalid CM</v>
      </c>
      <c r="H15" s="10"/>
      <c r="I15" s="10"/>
      <c r="J15" s="5"/>
    </row>
    <row r="16" spans="1:15" x14ac:dyDescent="0.25">
      <c r="A16" s="4"/>
      <c r="B16" s="10"/>
      <c r="C16" s="25"/>
      <c r="D16" s="10"/>
      <c r="E16" s="10"/>
      <c r="F16" s="85"/>
      <c r="G16" s="86"/>
      <c r="H16" s="10"/>
      <c r="I16" s="10"/>
      <c r="J16" s="5"/>
    </row>
    <row r="17" spans="1:10" ht="20.25" thickBot="1" x14ac:dyDescent="0.35">
      <c r="A17" s="4"/>
      <c r="B17" s="20" t="s">
        <v>19</v>
      </c>
      <c r="C17" s="21"/>
      <c r="D17" s="10"/>
      <c r="E17" s="10"/>
      <c r="F17" s="74" t="s">
        <v>92</v>
      </c>
      <c r="G17" s="66" t="str">
        <f>IF(AND(C7="Surface Water",C9="yes",C10="yes",C14="All Sources, [Mn]&gt;MAC",C15="Seasonal"),"Valid CM","Invalid CM")</f>
        <v>Invalid CM</v>
      </c>
      <c r="H17" s="10"/>
      <c r="I17" s="10"/>
      <c r="J17" s="5"/>
    </row>
    <row r="18" spans="1:10" ht="15.75" thickTop="1" x14ac:dyDescent="0.25">
      <c r="A18" s="4"/>
      <c r="B18" s="22" t="s">
        <v>20</v>
      </c>
      <c r="C18" s="23"/>
      <c r="D18" s="10"/>
      <c r="E18" s="10"/>
      <c r="F18" s="74"/>
      <c r="G18" s="66"/>
      <c r="H18" s="10"/>
      <c r="I18" s="10"/>
      <c r="J18" s="5"/>
    </row>
    <row r="19" spans="1:10" x14ac:dyDescent="0.25">
      <c r="A19" s="4"/>
      <c r="B19" s="22" t="s">
        <v>21</v>
      </c>
      <c r="C19" s="23"/>
      <c r="D19" s="10"/>
      <c r="E19" s="10"/>
      <c r="F19" s="74" t="s">
        <v>93</v>
      </c>
      <c r="G19" s="66" t="str">
        <f>IF(AND(C13="Dissolved (Mn(II))",C14="All Sources, [Mn]&gt;MAC",C20="Present",C21="Present",C22="Present",OR(C23="Present",C24="Present"),C25="Present",C28="&gt; 35 L/min",C33="&lt; 0.3 mg/L",OR(C31="6-8",C31="8-10")),"Valid CM", IF(AND(C13="Dissolved (Mn(II))",C14="All Sources, [Mn]&gt;MAC",C20="Present",C21="Present",C22="Present",OR(C23="Present",C24="Present"),C25="Present",C28="&gt; 35 L/min",C33="&lt; 0.3 mg/L"),"Valid CM with pH Adjustment", IF(AND(C13="Dissolved (Mn(II))",C14="All Sources, [Mn]&gt;MAC",C25="Present",C28="&gt; 35 L/min",C33="&lt; 0.3 mg/L",OR(C31="6-8",C31="8-10")),"Valid CM with Pretreatment",(IF(AND(C13="Dissolved (Mn(II))",C14="All Sources, [Mn]&gt;MAC", C25="Present",C28="&gt; 35 L/min",C33="&lt; 0.3 mg/L"),"Valid CM with pH Adjust. &amp; Pretreatment","Invalid CM")))))</f>
        <v>Invalid CM</v>
      </c>
      <c r="H19" s="10"/>
      <c r="I19" s="10"/>
      <c r="J19" s="5"/>
    </row>
    <row r="20" spans="1:10" x14ac:dyDescent="0.25">
      <c r="A20" s="4"/>
      <c r="B20" s="22" t="s">
        <v>22</v>
      </c>
      <c r="C20" s="23"/>
      <c r="D20" s="10"/>
      <c r="E20" s="10"/>
      <c r="F20" s="74"/>
      <c r="G20" s="66"/>
      <c r="H20" s="10"/>
      <c r="I20" s="10"/>
      <c r="J20" s="5"/>
    </row>
    <row r="21" spans="1:10" x14ac:dyDescent="0.25">
      <c r="A21" s="4"/>
      <c r="B21" s="22" t="s">
        <v>23</v>
      </c>
      <c r="C21" s="23"/>
      <c r="D21" s="10"/>
      <c r="E21" s="10"/>
      <c r="F21" s="74" t="s">
        <v>94</v>
      </c>
      <c r="G21" s="66" t="str">
        <f>IF(AND(C14="All Sources, [Mn]&gt;MAC",C25="Present",C28="&gt; 35 L/min",C32="&lt; 1.0 NTU",OR(C31="6-8",C31="8-10")),"Valid CM",(IF(AND(C14="All Sources, [Mn]&gt;MAC",C25="Present",C28="&gt; 35 L/min",C32="&lt; 1.0 NTU"),"Valid CM with pH Adjustment","Invalid CM")))</f>
        <v>Invalid CM</v>
      </c>
      <c r="H21" s="10"/>
      <c r="I21" s="10"/>
      <c r="J21" s="5"/>
    </row>
    <row r="22" spans="1:10" x14ac:dyDescent="0.25">
      <c r="A22" s="4"/>
      <c r="B22" s="24" t="s">
        <v>24</v>
      </c>
      <c r="C22" s="23"/>
      <c r="D22" s="10"/>
      <c r="E22" s="10"/>
      <c r="F22" s="74"/>
      <c r="G22" s="66"/>
      <c r="H22" s="10"/>
      <c r="I22" s="10"/>
      <c r="J22" s="5"/>
    </row>
    <row r="23" spans="1:10" x14ac:dyDescent="0.25">
      <c r="A23" s="4"/>
      <c r="B23" s="24" t="s">
        <v>25</v>
      </c>
      <c r="C23" s="23"/>
      <c r="D23" s="10"/>
      <c r="E23" s="10"/>
      <c r="F23" s="73" t="s">
        <v>95</v>
      </c>
      <c r="G23" s="66" t="str">
        <f>IF(AND(C14="All Sources, [Mn]&gt;MAC", C20="Present",C21="Present",C22="Present",OR(C23="Present",C24="Present"), C25="Present",C28="&gt; 35 L/min",C32="&gt; 1.0 NTU",OR(C31="6-8",C31="8-10")),"Valid CM",IF(AND(C14="All Sources, [Mn]&gt;MAC", C20="Present",C21="Present",C22="Present",OR(C23="Present",C24="Present"), C25="Present",C28="&gt; 35 L/min",C32="&gt; 1.0 NTU"),"Valid CM with pH Adjustment", IF(AND(C14="All Sources, [Mn]&gt;MAC", C25="Present",C28="&gt; 35 L/min",C32="&gt; 1.0 NTU",OR(C31="6-8",C31="8-10")),"Valid CM with Pretreatment",(IF(AND(C14="All Sources, [Mn]&gt;MAC",C25="Present",C28="&gt; 35 L/min",C32="&gt; 1.0 NTU"),"Valid CM with pH Adjust. &amp; Pretreatment","Invalid CM")))))</f>
        <v>Invalid CM</v>
      </c>
      <c r="H23" s="10"/>
      <c r="I23" s="10"/>
      <c r="J23" s="5"/>
    </row>
    <row r="24" spans="1:10" x14ac:dyDescent="0.25">
      <c r="A24" s="4"/>
      <c r="B24" s="24" t="s">
        <v>26</v>
      </c>
      <c r="C24" s="23"/>
      <c r="D24" s="10"/>
      <c r="E24" s="10"/>
      <c r="F24" s="73"/>
      <c r="G24" s="66"/>
      <c r="H24" s="10"/>
      <c r="I24" s="10"/>
      <c r="J24" s="5"/>
    </row>
    <row r="25" spans="1:10" x14ac:dyDescent="0.25">
      <c r="A25" s="4"/>
      <c r="B25" s="24" t="s">
        <v>27</v>
      </c>
      <c r="C25" s="23"/>
      <c r="D25" s="10"/>
      <c r="E25" s="10"/>
      <c r="F25" s="74" t="s">
        <v>96</v>
      </c>
      <c r="G25" s="66" t="str">
        <f>IF(AND(C13="Dissolved (Mn(II))",C14="All Sources, [Mn]&gt;MAC",C28="&lt; 35 L/min",C32="&lt; 1.0 NTU",C34="&lt; 3.0 mg/L"),"Valid CM","Invalid CM")</f>
        <v>Invalid CM</v>
      </c>
      <c r="H25" s="10"/>
      <c r="I25" s="10"/>
      <c r="J25" s="5"/>
    </row>
    <row r="26" spans="1:10" x14ac:dyDescent="0.25">
      <c r="A26" s="4"/>
      <c r="B26" s="10"/>
      <c r="C26" s="25"/>
      <c r="D26" s="10"/>
      <c r="E26" s="10"/>
      <c r="F26" s="74"/>
      <c r="G26" s="66"/>
      <c r="H26" s="10"/>
      <c r="I26" s="10"/>
      <c r="J26" s="5"/>
    </row>
    <row r="27" spans="1:10" ht="20.25" thickBot="1" x14ac:dyDescent="0.35">
      <c r="A27" s="4"/>
      <c r="B27" s="20" t="s">
        <v>37</v>
      </c>
      <c r="C27" s="21"/>
      <c r="D27" s="10"/>
      <c r="E27" s="10"/>
      <c r="F27" s="73" t="s">
        <v>97</v>
      </c>
      <c r="G27" s="66" t="str">
        <f>IF(AND(C13="Dissolved (Mn(II))",C14="All Sources, [Mn]&gt;MAC", C20="Present",C21="Present",C22="Present",OR(C23="Present",C24="Present"), C25="Present", C28="&lt; 35 L/min",C32="&gt; 1.0 NTU",C34="&lt; 3.0 mg/L"),"Valid CM",IF(AND(C13="Dissolved (Mn(II))",C14="All Sources, [Mn]&gt;MAC", C25="Present", C28="&lt; 35 L/min",C32="&gt; 1.0 NTU",C34="&lt; 3.0 mg/L"),"Valid CM with Pretreatment","Invalid CM"))</f>
        <v>Invalid CM</v>
      </c>
      <c r="H27" s="10"/>
      <c r="I27" s="10"/>
      <c r="J27" s="5"/>
    </row>
    <row r="28" spans="1:10" ht="15.75" thickTop="1" x14ac:dyDescent="0.25">
      <c r="A28" s="4"/>
      <c r="B28" s="24" t="s">
        <v>38</v>
      </c>
      <c r="C28" s="23"/>
      <c r="D28" s="10"/>
      <c r="E28" s="10"/>
      <c r="F28" s="73"/>
      <c r="G28" s="66"/>
      <c r="H28" s="10"/>
      <c r="I28" s="10"/>
      <c r="J28" s="5"/>
    </row>
    <row r="29" spans="1:10" x14ac:dyDescent="0.25">
      <c r="A29" s="4"/>
      <c r="B29" s="10"/>
      <c r="C29" s="25"/>
      <c r="D29" s="10"/>
      <c r="E29" s="10"/>
      <c r="F29" s="74" t="s">
        <v>98</v>
      </c>
      <c r="G29" s="66" t="str">
        <f>IF(AND(C14="All Sources, [Mn]&gt;MAC",C34="&lt; 3.0 mg/L",C28="&lt; 35 L/min"),"Valid CM","Invalid CM")</f>
        <v>Invalid CM</v>
      </c>
      <c r="H29" s="10"/>
      <c r="I29" s="10"/>
      <c r="J29" s="5"/>
    </row>
    <row r="30" spans="1:10" ht="20.25" thickBot="1" x14ac:dyDescent="0.35">
      <c r="A30" s="4"/>
      <c r="B30" s="20" t="s">
        <v>28</v>
      </c>
      <c r="C30" s="21"/>
      <c r="D30" s="10"/>
      <c r="E30" s="10"/>
      <c r="F30" s="74"/>
      <c r="G30" s="66"/>
      <c r="H30" s="10"/>
      <c r="I30" s="10"/>
      <c r="J30" s="5"/>
    </row>
    <row r="31" spans="1:10" ht="15.75" thickTop="1" x14ac:dyDescent="0.25">
      <c r="A31" s="4"/>
      <c r="B31" s="24" t="s">
        <v>29</v>
      </c>
      <c r="C31" s="23"/>
      <c r="D31" s="10"/>
      <c r="E31" s="10"/>
      <c r="F31" s="75" t="s">
        <v>99</v>
      </c>
      <c r="G31" s="66" t="str">
        <f>IF(AND(C7="Ground Water",C13="Dissolved (Mn(II))",C14="All Sources, [Mn]&gt;MAC",C32="&lt; 1.0 NTU",C28="&gt; 35 L/min",C34="&lt; 3.0 mg/L",OR(C31="4-6",C31="6-8")),"Valid CM",(IF(AND(C7="Ground Water",C13="Dissolved (Mn(II))",C14="All Sources, [Mn]&gt;MAC",C32="&lt; 1.0 NTU",C28="&gt; 35 L/min",C34="&lt; 3.0 mg/L"),"Valid CM with pH Adjustment","Invalid CM")))</f>
        <v>Invalid CM</v>
      </c>
      <c r="H31" s="10"/>
      <c r="I31" s="10"/>
      <c r="J31" s="5"/>
    </row>
    <row r="32" spans="1:10" x14ac:dyDescent="0.25">
      <c r="A32" s="4"/>
      <c r="B32" s="24" t="s">
        <v>30</v>
      </c>
      <c r="C32" s="23"/>
      <c r="D32" s="10"/>
      <c r="E32" s="10"/>
      <c r="F32" s="75"/>
      <c r="G32" s="66"/>
      <c r="H32" s="10"/>
      <c r="I32" s="10"/>
      <c r="J32" s="5"/>
    </row>
    <row r="33" spans="1:10" x14ac:dyDescent="0.25">
      <c r="A33" s="4"/>
      <c r="B33" s="24" t="s">
        <v>31</v>
      </c>
      <c r="C33" s="23"/>
      <c r="D33" s="10"/>
      <c r="E33" s="10"/>
      <c r="F33" s="74"/>
      <c r="G33" s="66"/>
      <c r="H33" s="10"/>
      <c r="I33" s="10"/>
      <c r="J33" s="5"/>
    </row>
    <row r="34" spans="1:10" x14ac:dyDescent="0.25">
      <c r="A34" s="4"/>
      <c r="B34" s="24" t="s">
        <v>79</v>
      </c>
      <c r="C34" s="23"/>
      <c r="D34" s="10"/>
      <c r="E34" s="10"/>
      <c r="F34" s="74"/>
      <c r="G34" s="66"/>
      <c r="H34" s="10"/>
      <c r="I34" s="10"/>
      <c r="J34" s="5"/>
    </row>
    <row r="35" spans="1:10" x14ac:dyDescent="0.25">
      <c r="A35" s="4"/>
      <c r="B35" s="24"/>
      <c r="C35" s="10"/>
      <c r="D35" s="10"/>
      <c r="E35" s="10"/>
      <c r="F35" s="10"/>
      <c r="G35" s="10"/>
      <c r="H35" s="10"/>
      <c r="I35" s="10"/>
      <c r="J35" s="5"/>
    </row>
    <row r="36" spans="1:10" x14ac:dyDescent="0.25">
      <c r="A36" s="4"/>
      <c r="B36" s="32" t="s">
        <v>120</v>
      </c>
      <c r="C36" s="10"/>
      <c r="D36" s="10"/>
      <c r="E36" s="10"/>
      <c r="F36" s="10"/>
      <c r="G36" s="10"/>
      <c r="H36" s="10"/>
      <c r="I36" s="10"/>
      <c r="J36" s="5"/>
    </row>
    <row r="37" spans="1:10" x14ac:dyDescent="0.25">
      <c r="A37" s="6"/>
      <c r="B37" s="26"/>
      <c r="C37" s="27"/>
      <c r="D37" s="27"/>
      <c r="E37" s="27"/>
      <c r="F37" s="27"/>
      <c r="G37" s="27"/>
      <c r="H37" s="27"/>
      <c r="I37" s="27"/>
      <c r="J37" s="7"/>
    </row>
    <row r="38" spans="1:10" x14ac:dyDescent="0.25">
      <c r="B38" s="1"/>
    </row>
  </sheetData>
  <mergeCells count="34">
    <mergeCell ref="L3:O3"/>
    <mergeCell ref="L4:L5"/>
    <mergeCell ref="L6:L7"/>
    <mergeCell ref="L8:L9"/>
    <mergeCell ref="L10:L11"/>
    <mergeCell ref="M4:O5"/>
    <mergeCell ref="M6:O7"/>
    <mergeCell ref="M8:O9"/>
    <mergeCell ref="M10:O11"/>
    <mergeCell ref="F19:F20"/>
    <mergeCell ref="G31:G32"/>
    <mergeCell ref="M12:O13"/>
    <mergeCell ref="L12:L13"/>
    <mergeCell ref="F15:F16"/>
    <mergeCell ref="G15:G16"/>
    <mergeCell ref="F23:F24"/>
    <mergeCell ref="F25:F26"/>
    <mergeCell ref="F21:F22"/>
    <mergeCell ref="G33:G34"/>
    <mergeCell ref="F8:H10"/>
    <mergeCell ref="F27:F28"/>
    <mergeCell ref="F29:F30"/>
    <mergeCell ref="F31:F32"/>
    <mergeCell ref="F33:F34"/>
    <mergeCell ref="G13:G14"/>
    <mergeCell ref="G17:G18"/>
    <mergeCell ref="G19:G20"/>
    <mergeCell ref="G21:G22"/>
    <mergeCell ref="G23:G24"/>
    <mergeCell ref="G25:G26"/>
    <mergeCell ref="F13:F14"/>
    <mergeCell ref="F17:F18"/>
    <mergeCell ref="G27:G28"/>
    <mergeCell ref="G29:G30"/>
  </mergeCells>
  <conditionalFormatting sqref="G13:G34">
    <cfRule type="cellIs" dxfId="17" priority="1" operator="equal">
      <formula>"Valid CM with pH Adjust. &amp; Pretreatment"</formula>
    </cfRule>
    <cfRule type="cellIs" dxfId="16" priority="2" operator="equal">
      <formula>"Valid CM with Pretreatment"</formula>
    </cfRule>
    <cfRule type="cellIs" dxfId="15" priority="3" operator="equal">
      <formula>"Valid CM with pH Adjustment"</formula>
    </cfRule>
    <cfRule type="cellIs" dxfId="14" priority="4" operator="equal">
      <formula>"Invalid CM"</formula>
    </cfRule>
    <cfRule type="cellIs" dxfId="13" priority="5" operator="equal">
      <formula>"Valid CM"</formula>
    </cfRule>
  </conditionalFormatting>
  <hyperlinks>
    <hyperlink ref="F13:F14" location="'Technology Description'!B6" display="Selective Pumping"/>
    <hyperlink ref="F15:F16" location="'Technology Description'!B20" display="New Source Well(s)"/>
    <hyperlink ref="F17:F18" location="'Technology Description'!B34" display="Hypolimnetic Aeration"/>
    <hyperlink ref="F19:F20" location="'Technology Description'!H6" display="Chemical Oxidation"/>
    <hyperlink ref="F21:F22" location="'Technology Description'!H22" display="Greensand Filter"/>
    <hyperlink ref="F23:F24" location="'Technology Description'!H36" display="Multimedia + Greensand Filter"/>
    <hyperlink ref="F25:F26" location="'Technology Description'!N6" display="Ion Exchange"/>
    <hyperlink ref="F27:F28" location="'Technology Description'!N21" display="Prefiltration + Ion Exchange"/>
    <hyperlink ref="F29:F30" location="'Technology Description'!N38" display="PWDU/RO"/>
    <hyperlink ref="F31:F32" location="'Technology Description'!T6" display="Adsorption"/>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errorTitle="Invalid Entry!" error="Enter a valid water source">
          <x14:formula1>
            <xm:f>'Manganese Data'!$B$3:$B$5</xm:f>
          </x14:formula1>
          <xm:sqref>C7</xm:sqref>
        </x14:dataValidation>
        <x14:dataValidation type="list" allowBlank="1" showInputMessage="1" showErrorMessage="1" errorTitle="Invalid Entry!" error="Enter a valid number of sources">
          <x14:formula1>
            <xm:f>'Manganese Data'!$B$9:$B$10</xm:f>
          </x14:formula1>
          <xm:sqref>C8</xm:sqref>
        </x14:dataValidation>
        <x14:dataValidation type="list" allowBlank="1" showInputMessage="1" showErrorMessage="1" errorTitle="Invalid Entry!" error="Enter a valid Anoxic Hypoliminion">
          <x14:formula1>
            <xm:f>'Manganese Data'!$B$14:$B$16</xm:f>
          </x14:formula1>
          <xm:sqref>C9</xm:sqref>
        </x14:dataValidation>
        <x14:dataValidation type="list" allowBlank="1" showInputMessage="1" showErrorMessage="1" errorTitle="Invalid Entry!" error="Enter a valid lake turnover">
          <x14:formula1>
            <xm:f>'Manganese Data'!$B$19:$B$21</xm:f>
          </x14:formula1>
          <xm:sqref>C10</xm:sqref>
        </x14:dataValidation>
        <x14:dataValidation type="list" allowBlank="1" showInputMessage="1" showErrorMessage="1" errorTitle="Invalid Entry!" error="Enter a valid Manganese Concentration">
          <x14:formula1>
            <xm:f>'Manganese Data'!$B$29:$B$30</xm:f>
          </x14:formula1>
          <xm:sqref>C14</xm:sqref>
        </x14:dataValidation>
        <x14:dataValidation type="list" allowBlank="1" showInputMessage="1" showErrorMessage="1" errorTitle="Invalid Entry" error="Enter a valid Frequency of Occurence">
          <x14:formula1>
            <xm:f>'Manganese Data'!$B$33:$B$34</xm:f>
          </x14:formula1>
          <xm:sqref>C15</xm:sqref>
        </x14:dataValidation>
        <x14:dataValidation type="list" allowBlank="1" showInputMessage="1" showErrorMessage="1" errorTitle="Invalid Entry!" error="Enter a valid Pre-Screening option">
          <x14:formula1>
            <xm:f>'Manganese Data'!$B$37:$B$39</xm:f>
          </x14:formula1>
          <xm:sqref>C18:C24</xm:sqref>
        </x14:dataValidation>
        <x14:dataValidation type="list" allowBlank="1" showInputMessage="1" showErrorMessage="1" errorTitle="Invalid Entry" error="Enter a valid Coagulation option">
          <x14:formula1>
            <xm:f>'Manganese Data'!$B$47:$B$49</xm:f>
          </x14:formula1>
          <xm:sqref>C25</xm:sqref>
        </x14:dataValidation>
        <x14:dataValidation type="list" allowBlank="1" showInputMessage="1" showErrorMessage="1" errorTitle="Invalid Entry!" error="Enter a valid plant flow">
          <x14:formula1>
            <xm:f>'Manganese Data'!$E$3:$E$4</xm:f>
          </x14:formula1>
          <xm:sqref>C28</xm:sqref>
        </x14:dataValidation>
        <x14:dataValidation type="list" allowBlank="1" showInputMessage="1" showErrorMessage="1" errorTitle="Invalid Entry!" error="Enter a valid turbidity">
          <x14:formula1>
            <xm:f>'Manganese Data'!$E$7:$E$9</xm:f>
          </x14:formula1>
          <xm:sqref>C32</xm:sqref>
        </x14:dataValidation>
        <x14:dataValidation type="list" allowBlank="1" showInputMessage="1" showErrorMessage="1" errorTitle="Invalid Entry!" error="Enter a valid Iron Concentration">
          <x14:formula1>
            <xm:f>'Manganese Data'!$E$12:$E$14</xm:f>
          </x14:formula1>
          <xm:sqref>C33</xm:sqref>
        </x14:dataValidation>
        <x14:dataValidation type="list" allowBlank="1" showInputMessage="1" showErrorMessage="1" errorTitle="Invalid Entry!" error="Enter a valid DOC concentration">
          <x14:formula1>
            <xm:f>'Manganese Data'!$E$17:$E$19</xm:f>
          </x14:formula1>
          <xm:sqref>C34</xm:sqref>
        </x14:dataValidation>
        <x14:dataValidation type="list" allowBlank="1" showInputMessage="1" showErrorMessage="1" errorTitle="Invalid Entry" error="Please input a valid pH range">
          <x14:formula1>
            <xm:f>'Manganese Data'!$E$22:$E$25</xm:f>
          </x14:formula1>
          <xm:sqref>C31</xm:sqref>
        </x14:dataValidation>
        <x14:dataValidation type="list" allowBlank="1" showInputMessage="1" showErrorMessage="1" errorTitle="Invalid Entry!" error="Enter a valid Manganese Species">
          <x14:formula1>
            <xm:f>'Manganese Data'!$B$24:$B$26</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41"/>
  <sheetViews>
    <sheetView zoomScale="90" zoomScaleNormal="90" workbookViewId="0">
      <selection activeCell="G41" sqref="G41"/>
    </sheetView>
  </sheetViews>
  <sheetFormatPr defaultRowHeight="15" x14ac:dyDescent="0.25"/>
  <cols>
    <col min="1" max="1" width="9.140625" customWidth="1"/>
    <col min="2" max="3" width="24.28515625" customWidth="1"/>
    <col min="4" max="4" width="9.140625" customWidth="1"/>
    <col min="6" max="7" width="22.85546875" customWidth="1"/>
    <col min="8" max="8" width="10.85546875" customWidth="1"/>
    <col min="12" max="12" width="22.85546875" customWidth="1"/>
    <col min="13" max="13" width="14.28515625" customWidth="1"/>
    <col min="14" max="14" width="14.5703125" customWidth="1"/>
    <col min="15" max="15" width="14.28515625" customWidth="1"/>
  </cols>
  <sheetData>
    <row r="1" spans="1:15" x14ac:dyDescent="0.25">
      <c r="A1" s="18"/>
      <c r="B1" s="12"/>
      <c r="C1" s="12"/>
      <c r="D1" s="12"/>
      <c r="E1" s="12"/>
      <c r="F1" s="12"/>
      <c r="G1" s="12"/>
      <c r="H1" s="12"/>
      <c r="I1" s="12"/>
      <c r="J1" s="3"/>
    </row>
    <row r="2" spans="1:15" x14ac:dyDescent="0.25">
      <c r="A2" s="4"/>
      <c r="B2" s="10"/>
      <c r="C2" s="10"/>
      <c r="D2" s="10"/>
      <c r="E2" s="10"/>
      <c r="F2" s="10"/>
      <c r="G2" s="10"/>
      <c r="H2" s="10"/>
      <c r="I2" s="10"/>
      <c r="J2" s="5"/>
    </row>
    <row r="3" spans="1:15" ht="27" thickBot="1" x14ac:dyDescent="0.45">
      <c r="A3" s="4"/>
      <c r="B3" s="19" t="s">
        <v>49</v>
      </c>
      <c r="C3" s="20"/>
      <c r="D3" s="20"/>
      <c r="E3" s="10"/>
      <c r="F3" s="11" t="s">
        <v>67</v>
      </c>
      <c r="G3" s="12"/>
      <c r="H3" s="3"/>
      <c r="I3" s="10"/>
      <c r="J3" s="5"/>
      <c r="L3" s="87" t="s">
        <v>130</v>
      </c>
      <c r="M3" s="88"/>
      <c r="N3" s="88"/>
      <c r="O3" s="89"/>
    </row>
    <row r="4" spans="1:15" ht="15" customHeight="1" thickTop="1" x14ac:dyDescent="0.25">
      <c r="A4" s="4"/>
      <c r="B4" s="10"/>
      <c r="C4" s="10"/>
      <c r="D4" s="10"/>
      <c r="E4" s="10"/>
      <c r="F4" s="13" t="s">
        <v>68</v>
      </c>
      <c r="G4" s="10"/>
      <c r="H4" s="5"/>
      <c r="I4" s="10"/>
      <c r="J4" s="5"/>
      <c r="L4" s="90" t="s">
        <v>129</v>
      </c>
      <c r="M4" s="78" t="s">
        <v>133</v>
      </c>
      <c r="N4" s="79"/>
      <c r="O4" s="80"/>
    </row>
    <row r="5" spans="1:15" x14ac:dyDescent="0.25">
      <c r="A5" s="4"/>
      <c r="B5" s="10"/>
      <c r="C5" s="10"/>
      <c r="D5" s="10"/>
      <c r="E5" s="10"/>
      <c r="F5" s="13" t="s">
        <v>69</v>
      </c>
      <c r="G5" s="10"/>
      <c r="H5" s="5"/>
      <c r="I5" s="10"/>
      <c r="J5" s="5"/>
      <c r="L5" s="90"/>
      <c r="M5" s="81"/>
      <c r="N5" s="82"/>
      <c r="O5" s="83"/>
    </row>
    <row r="6" spans="1:15" ht="15" customHeight="1" thickBot="1" x14ac:dyDescent="0.35">
      <c r="A6" s="4"/>
      <c r="B6" s="21" t="s">
        <v>18</v>
      </c>
      <c r="C6" s="28"/>
      <c r="D6" s="10"/>
      <c r="E6" s="10"/>
      <c r="F6" s="13" t="s">
        <v>70</v>
      </c>
      <c r="G6" s="10"/>
      <c r="H6" s="5"/>
      <c r="I6" s="10"/>
      <c r="J6" s="5"/>
      <c r="L6" s="91" t="s">
        <v>134</v>
      </c>
      <c r="M6" s="78" t="s">
        <v>136</v>
      </c>
      <c r="N6" s="79"/>
      <c r="O6" s="80"/>
    </row>
    <row r="7" spans="1:15" ht="15" customHeight="1" thickTop="1" x14ac:dyDescent="0.25">
      <c r="A7" s="4"/>
      <c r="B7" s="22" t="s">
        <v>4</v>
      </c>
      <c r="C7" s="23"/>
      <c r="D7" s="10"/>
      <c r="E7" s="10"/>
      <c r="F7" s="13" t="s">
        <v>71</v>
      </c>
      <c r="G7" s="10"/>
      <c r="H7" s="5"/>
      <c r="I7" s="10"/>
      <c r="J7" s="5"/>
      <c r="L7" s="91"/>
      <c r="M7" s="81"/>
      <c r="N7" s="82"/>
      <c r="O7" s="83"/>
    </row>
    <row r="8" spans="1:15" ht="15" customHeight="1" x14ac:dyDescent="0.25">
      <c r="A8" s="4"/>
      <c r="B8" s="22" t="s">
        <v>5</v>
      </c>
      <c r="C8" s="29"/>
      <c r="D8" s="10"/>
      <c r="E8" s="10"/>
      <c r="F8" s="4" t="s">
        <v>85</v>
      </c>
      <c r="G8" s="10"/>
      <c r="H8" s="5"/>
      <c r="I8" s="10"/>
      <c r="J8" s="5"/>
      <c r="L8" s="91" t="s">
        <v>135</v>
      </c>
      <c r="M8" s="92" t="s">
        <v>138</v>
      </c>
      <c r="N8" s="93"/>
      <c r="O8" s="94"/>
    </row>
    <row r="9" spans="1:15" x14ac:dyDescent="0.25">
      <c r="A9" s="4"/>
      <c r="B9" s="24"/>
      <c r="C9" s="30"/>
      <c r="D9" s="10"/>
      <c r="E9" s="10"/>
      <c r="F9" s="67" t="s">
        <v>103</v>
      </c>
      <c r="G9" s="68"/>
      <c r="H9" s="69"/>
      <c r="I9" s="10"/>
      <c r="J9" s="5"/>
      <c r="L9" s="91"/>
      <c r="M9" s="95"/>
      <c r="N9" s="96"/>
      <c r="O9" s="97"/>
    </row>
    <row r="10" spans="1:15" ht="15" customHeight="1" thickBot="1" x14ac:dyDescent="0.35">
      <c r="A10" s="4"/>
      <c r="B10" s="20" t="s">
        <v>17</v>
      </c>
      <c r="C10" s="28"/>
      <c r="D10" s="10"/>
      <c r="E10" s="10"/>
      <c r="F10" s="67"/>
      <c r="G10" s="68"/>
      <c r="H10" s="69"/>
      <c r="I10" s="10"/>
      <c r="J10" s="5"/>
      <c r="L10" s="91" t="s">
        <v>137</v>
      </c>
      <c r="M10" s="92" t="s">
        <v>139</v>
      </c>
      <c r="N10" s="93"/>
      <c r="O10" s="94"/>
    </row>
    <row r="11" spans="1:15" ht="15" customHeight="1" thickTop="1" x14ac:dyDescent="0.25">
      <c r="A11" s="4"/>
      <c r="B11" s="33" t="s">
        <v>10</v>
      </c>
      <c r="C11" s="23"/>
      <c r="D11" s="10"/>
      <c r="E11" s="10"/>
      <c r="F11" s="70"/>
      <c r="G11" s="71"/>
      <c r="H11" s="72"/>
      <c r="I11" s="10"/>
      <c r="J11" s="5"/>
      <c r="L11" s="91"/>
      <c r="M11" s="95"/>
      <c r="N11" s="96"/>
      <c r="O11" s="97"/>
    </row>
    <row r="12" spans="1:15" ht="15" customHeight="1" x14ac:dyDescent="0.25">
      <c r="A12" s="4"/>
      <c r="B12" s="33" t="s">
        <v>8</v>
      </c>
      <c r="C12" s="23"/>
      <c r="D12" s="10"/>
      <c r="E12" s="10"/>
      <c r="F12" s="10"/>
      <c r="G12" s="10"/>
      <c r="H12" s="10"/>
      <c r="I12" s="10"/>
      <c r="J12" s="5"/>
      <c r="L12" s="84" t="s">
        <v>131</v>
      </c>
      <c r="M12" s="78" t="s">
        <v>132</v>
      </c>
      <c r="N12" s="79"/>
      <c r="O12" s="80"/>
    </row>
    <row r="13" spans="1:15" x14ac:dyDescent="0.25">
      <c r="A13" s="4"/>
      <c r="B13" s="33" t="s">
        <v>9</v>
      </c>
      <c r="C13" s="23"/>
      <c r="D13" s="10"/>
      <c r="E13" s="10"/>
      <c r="F13" s="10"/>
      <c r="G13" s="10"/>
      <c r="H13" s="10"/>
      <c r="I13" s="10"/>
      <c r="J13" s="5"/>
      <c r="L13" s="84"/>
      <c r="M13" s="81"/>
      <c r="N13" s="82"/>
      <c r="O13" s="83"/>
    </row>
    <row r="14" spans="1:15" ht="20.25" thickBot="1" x14ac:dyDescent="0.35">
      <c r="A14" s="4"/>
      <c r="B14" s="33" t="s">
        <v>16</v>
      </c>
      <c r="C14" s="23"/>
      <c r="D14" s="10"/>
      <c r="E14" s="10"/>
      <c r="F14" s="20" t="s">
        <v>65</v>
      </c>
      <c r="G14" s="20"/>
      <c r="H14" s="10"/>
      <c r="I14" s="10"/>
      <c r="J14" s="5"/>
    </row>
    <row r="15" spans="1:15" ht="15.75" thickTop="1" x14ac:dyDescent="0.25">
      <c r="A15" s="4"/>
      <c r="B15" s="10"/>
      <c r="C15" s="10"/>
      <c r="D15" s="10"/>
      <c r="E15" s="10"/>
      <c r="F15" s="98" t="s">
        <v>55</v>
      </c>
      <c r="G15" s="99" t="str">
        <f>IF(AND(C7="Ground Water",C8="&gt;1",C13="Not All Sources [As]&gt;MAC"),"Valid CM","Invalid CM")</f>
        <v>Invalid CM</v>
      </c>
      <c r="H15" s="10"/>
      <c r="I15" s="10"/>
      <c r="J15" s="5"/>
    </row>
    <row r="16" spans="1:15" ht="15" customHeight="1" thickBot="1" x14ac:dyDescent="0.35">
      <c r="A16" s="4"/>
      <c r="B16" s="20" t="s">
        <v>19</v>
      </c>
      <c r="C16" s="20"/>
      <c r="D16" s="10"/>
      <c r="E16" s="10"/>
      <c r="F16" s="73"/>
      <c r="G16" s="100"/>
      <c r="H16" s="10"/>
      <c r="I16" s="10"/>
      <c r="J16" s="5"/>
    </row>
    <row r="17" spans="1:10" ht="15" customHeight="1" thickTop="1" x14ac:dyDescent="0.25">
      <c r="A17" s="4"/>
      <c r="B17" s="22" t="s">
        <v>20</v>
      </c>
      <c r="C17" s="31"/>
      <c r="D17" s="10"/>
      <c r="E17" s="10"/>
      <c r="F17" s="73" t="s">
        <v>56</v>
      </c>
      <c r="G17" s="100" t="str">
        <f>IF(AND(OR(C7="Ground Water",C7="Mixed"),OR(C8="&gt;1",C8=1),C13="All Sources [As]&gt;MAC"),"Valid CM","Invalid CM")</f>
        <v>Invalid CM</v>
      </c>
      <c r="H17" s="10"/>
      <c r="I17" s="10"/>
      <c r="J17" s="5"/>
    </row>
    <row r="18" spans="1:10" x14ac:dyDescent="0.25">
      <c r="A18" s="4"/>
      <c r="B18" s="22" t="s">
        <v>21</v>
      </c>
      <c r="C18" s="31"/>
      <c r="D18" s="10"/>
      <c r="E18" s="10"/>
      <c r="F18" s="73"/>
      <c r="G18" s="100"/>
      <c r="H18" s="10"/>
      <c r="I18" s="10"/>
      <c r="J18" s="5"/>
    </row>
    <row r="19" spans="1:10" x14ac:dyDescent="0.25">
      <c r="A19" s="4"/>
      <c r="B19" s="22" t="s">
        <v>22</v>
      </c>
      <c r="C19" s="31"/>
      <c r="D19" s="10"/>
      <c r="E19" s="10"/>
      <c r="F19" s="73" t="s">
        <v>57</v>
      </c>
      <c r="G19" s="100" t="str">
        <f>IF(AND(OR(C30="6-8",C30="8-10"),C12="As(V)",C13="All Sources [As]&gt;MAC",C34="&lt; 250 mg/L",C35="&lt; 40 mg/L",C27="&lt; 35 L/min"),"Valid CM",IF(AND(C12="As(V)",C13="All Sources [As]&gt;MAC",C34="&lt; 250 mg/L",C35="&lt; 40 mg/L",C27="&lt; 35 L/min"),"Valid CM with pH Adjustment","Invalid CM"))</f>
        <v>Invalid CM</v>
      </c>
      <c r="H19" s="10"/>
      <c r="I19" s="10"/>
      <c r="J19" s="5"/>
    </row>
    <row r="20" spans="1:10" x14ac:dyDescent="0.25">
      <c r="A20" s="4"/>
      <c r="B20" s="22" t="s">
        <v>23</v>
      </c>
      <c r="C20" s="31"/>
      <c r="D20" s="10"/>
      <c r="E20" s="10"/>
      <c r="F20" s="73"/>
      <c r="G20" s="100"/>
      <c r="H20" s="10"/>
      <c r="I20" s="10"/>
      <c r="J20" s="5"/>
    </row>
    <row r="21" spans="1:10" x14ac:dyDescent="0.25">
      <c r="A21" s="4"/>
      <c r="B21" s="24" t="s">
        <v>24</v>
      </c>
      <c r="C21" s="31"/>
      <c r="D21" s="10"/>
      <c r="E21" s="10"/>
      <c r="F21" s="73" t="s">
        <v>58</v>
      </c>
      <c r="G21" s="100" t="str">
        <f>IF(AND(OR(C22="present",C23="present"),C19="present",C20="present",C21="present",C24="present",C27="&gt; 35 L/min",OR(C30="4-6",C30="6-8"),C35="&lt; 40 mg/L"),"Valid CM", IF(AND(OR(C22="present",C23="present"),C19="present",C20="present",C21="present",C24="present",C27="&gt; 35 L/min", C35="&lt; 40 mg/L"),"Valid CM with pH Adjustment","Invalid CM"))</f>
        <v>Invalid CM</v>
      </c>
      <c r="H21" s="10"/>
      <c r="I21" s="10"/>
      <c r="J21" s="5"/>
    </row>
    <row r="22" spans="1:10" x14ac:dyDescent="0.25">
      <c r="A22" s="4"/>
      <c r="B22" s="24" t="s">
        <v>25</v>
      </c>
      <c r="C22" s="31"/>
      <c r="D22" s="10"/>
      <c r="E22" s="10"/>
      <c r="F22" s="73"/>
      <c r="G22" s="100"/>
      <c r="H22" s="10"/>
      <c r="I22" s="10"/>
      <c r="J22" s="5"/>
    </row>
    <row r="23" spans="1:10" x14ac:dyDescent="0.25">
      <c r="A23" s="4"/>
      <c r="B23" s="24" t="s">
        <v>26</v>
      </c>
      <c r="C23" s="31"/>
      <c r="D23" s="10"/>
      <c r="E23" s="10"/>
      <c r="F23" s="73" t="s">
        <v>59</v>
      </c>
      <c r="G23" s="100" t="str">
        <f>IF(AND(OR(C22="present",C23="present"),OR(C32="&gt; 0.3 mg/L",C33="&gt; 0.02 mg/L"),C7="ground water",C18="present",C19="present",C20="present",C21="present",C24="present",C27="&gt; 35 L/min",OR(C30="4-6",C30="6-8"),C35="&lt; 40 mg/L"),"Valid CM", (IF(AND(OR(C22="present",C23="present"),OR(C32="&gt; 0.3 mg/L",C33="&gt; 0.02 mg/L"),C7="ground water",C18="present",C19="present",C20="present",C21="present",C24="present",C27="&gt; 35 L/min",C35="&lt; 40 mg/L"),"Valid CM with pH Adjustment", IF(AND(OR(C32="&gt; 0.3 mg/L",C33="&gt; 0.02 mg/L"),C7="ground water",C27="&gt; 35 L/min",OR(C30="4-6",C30="6-8"),C35="&lt; 40 mg/L"),"Valid CM with Pretreatment",(IF(AND(OR(C32="&gt; 0.3 mg/L",C33="&gt; 0.02 mg/L"),C7="ground water",C27="&gt; 35 L/min",C35="&lt; 40 mg/L"),"Valid CM with pH Adjust. &amp; Pretreatment","Invalid CM"))))))</f>
        <v>Invalid CM</v>
      </c>
      <c r="H23" s="10"/>
      <c r="I23" s="10"/>
      <c r="J23" s="5"/>
    </row>
    <row r="24" spans="1:10" x14ac:dyDescent="0.25">
      <c r="A24" s="4"/>
      <c r="B24" s="24" t="s">
        <v>27</v>
      </c>
      <c r="C24" s="31"/>
      <c r="D24" s="10"/>
      <c r="E24" s="10"/>
      <c r="F24" s="73"/>
      <c r="G24" s="100"/>
      <c r="H24" s="10"/>
      <c r="I24" s="10"/>
      <c r="J24" s="5"/>
    </row>
    <row r="25" spans="1:10" x14ac:dyDescent="0.25">
      <c r="A25" s="4"/>
      <c r="B25" s="10"/>
      <c r="C25" s="10"/>
      <c r="D25" s="10"/>
      <c r="E25" s="10"/>
      <c r="F25" s="73" t="s">
        <v>61</v>
      </c>
      <c r="G25" s="100" t="str">
        <f>IF(AND(OR(C22="present",C23="present"),C19="present",C20="present",C21="present",C24="present",C27="&gt; 35 L/min",C30="&gt; 10",C37="&gt; 60 mg-CaCO3/L"),"Valid CM", (IF(AND(OR(C22="present",C23="present"),C19="present",C20="present",C21="present",C24="present",C27="&gt; 35 L/min",C37="&gt; 60 mg-CaCO3/L"),"Valid CM with pH Adjustment", IF(AND(C27="&gt; 35 L/min",C30="&gt; 10",C37="&gt; 60 mg-CaCO3/L"),"Valid CM with Pretreatment",(IF(AND(C27="&gt; 35 L/min",C37="&gt; 60 mg-CaCO3/L"),"Valid CM with pH Adjust. &amp; Pretreatment","Invalid CM"))))))</f>
        <v>Invalid CM</v>
      </c>
      <c r="H25" s="10"/>
      <c r="I25" s="10"/>
      <c r="J25" s="5"/>
    </row>
    <row r="26" spans="1:10" ht="15" customHeight="1" thickBot="1" x14ac:dyDescent="0.35">
      <c r="A26" s="4"/>
      <c r="B26" s="20" t="s">
        <v>37</v>
      </c>
      <c r="C26" s="20"/>
      <c r="D26" s="10"/>
      <c r="E26" s="10"/>
      <c r="F26" s="73"/>
      <c r="G26" s="100"/>
      <c r="H26" s="10"/>
      <c r="I26" s="10"/>
      <c r="J26" s="5"/>
    </row>
    <row r="27" spans="1:10" ht="15" customHeight="1" thickTop="1" x14ac:dyDescent="0.25">
      <c r="A27" s="4"/>
      <c r="B27" s="24" t="s">
        <v>38</v>
      </c>
      <c r="C27" s="31"/>
      <c r="D27" s="10"/>
      <c r="E27" s="10"/>
      <c r="F27" s="73" t="s">
        <v>62</v>
      </c>
      <c r="G27" s="100" t="str">
        <f>IF(AND(C30="4-6",C31="&lt; 1.0 NTU",C35="&lt; 40 mg/L",C38="&lt; 3.0 mg/L",C27="&lt; 35 L/min"),"Valid CM",(IF(AND(C31="&lt; 1.0 NTU",C35="&lt; 40 mg/L",C38="&lt; 3.0 mg/L",C27="&lt; 35 L/min"),"Valid CM with pH Adjustment","Invalid CM")))</f>
        <v>Invalid CM</v>
      </c>
      <c r="H27" s="10"/>
      <c r="I27" s="10"/>
      <c r="J27" s="5"/>
    </row>
    <row r="28" spans="1:10" x14ac:dyDescent="0.25">
      <c r="A28" s="4"/>
      <c r="B28" s="10"/>
      <c r="C28" s="10"/>
      <c r="D28" s="10"/>
      <c r="E28" s="10"/>
      <c r="F28" s="73"/>
      <c r="G28" s="100"/>
      <c r="H28" s="10"/>
      <c r="I28" s="10"/>
      <c r="J28" s="5"/>
    </row>
    <row r="29" spans="1:10" ht="15" customHeight="1" thickBot="1" x14ac:dyDescent="0.35">
      <c r="A29" s="4"/>
      <c r="B29" s="20" t="s">
        <v>28</v>
      </c>
      <c r="C29" s="20"/>
      <c r="D29" s="10"/>
      <c r="E29" s="10"/>
      <c r="F29" s="73" t="s">
        <v>60</v>
      </c>
      <c r="G29" s="100" t="str">
        <f>IF(AND(C17="present",C19="present",C23="present",C24="present",C27="&gt; 35 L/min",OR(C30="4-6",C30="6-8"),C31= "&lt; 1.0 NTU"),"Valid CM",(IF(AND(C17="present",C19="present",C23="present",C24="present",C27="&gt; 35 L/min",C31= "&lt; 1.0 NTU"),"Valid CM with pH Adjustment","Invalid CM")))</f>
        <v>Invalid CM</v>
      </c>
      <c r="H29" s="10"/>
      <c r="I29" s="10"/>
      <c r="J29" s="5"/>
    </row>
    <row r="30" spans="1:10" ht="15" customHeight="1" thickTop="1" x14ac:dyDescent="0.25">
      <c r="A30" s="4"/>
      <c r="B30" s="24" t="s">
        <v>29</v>
      </c>
      <c r="C30" s="31"/>
      <c r="D30" s="10"/>
      <c r="E30" s="10"/>
      <c r="F30" s="73"/>
      <c r="G30" s="100"/>
      <c r="H30" s="10"/>
      <c r="I30" s="10"/>
      <c r="J30" s="5"/>
    </row>
    <row r="31" spans="1:10" x14ac:dyDescent="0.25">
      <c r="A31" s="4"/>
      <c r="B31" s="24" t="s">
        <v>30</v>
      </c>
      <c r="C31" s="31"/>
      <c r="D31" s="10"/>
      <c r="E31" s="10"/>
      <c r="F31" s="73" t="s">
        <v>98</v>
      </c>
      <c r="G31" s="100" t="str">
        <f>IF(AND(C7="ground water",C31="&lt; 1.0 NTU",C32="&lt; 0.3 mg/L",C36="absent"),"Valid CM","Invalid CM")</f>
        <v>Invalid CM</v>
      </c>
      <c r="H31" s="10"/>
      <c r="I31" s="10"/>
      <c r="J31" s="5"/>
    </row>
    <row r="32" spans="1:10" x14ac:dyDescent="0.25">
      <c r="A32" s="4"/>
      <c r="B32" s="24" t="s">
        <v>31</v>
      </c>
      <c r="C32" s="31"/>
      <c r="D32" s="10"/>
      <c r="E32" s="10"/>
      <c r="F32" s="73"/>
      <c r="G32" s="100"/>
      <c r="H32" s="10"/>
      <c r="I32" s="10"/>
      <c r="J32" s="5"/>
    </row>
    <row r="33" spans="1:10" x14ac:dyDescent="0.25">
      <c r="A33" s="4"/>
      <c r="B33" s="24" t="s">
        <v>32</v>
      </c>
      <c r="C33" s="31"/>
      <c r="D33" s="10"/>
      <c r="E33" s="10"/>
      <c r="F33" s="10"/>
      <c r="G33" s="10"/>
      <c r="H33" s="10"/>
      <c r="I33" s="10"/>
      <c r="J33" s="5"/>
    </row>
    <row r="34" spans="1:10" x14ac:dyDescent="0.25">
      <c r="A34" s="4"/>
      <c r="B34" s="24" t="s">
        <v>33</v>
      </c>
      <c r="C34" s="31"/>
      <c r="D34" s="10"/>
      <c r="E34" s="10"/>
      <c r="F34" s="10"/>
      <c r="G34" s="10"/>
      <c r="H34" s="10"/>
      <c r="I34" s="10"/>
      <c r="J34" s="5"/>
    </row>
    <row r="35" spans="1:10" x14ac:dyDescent="0.25">
      <c r="A35" s="4"/>
      <c r="B35" s="24" t="s">
        <v>34</v>
      </c>
      <c r="C35" s="31"/>
      <c r="D35" s="10"/>
      <c r="E35" s="10"/>
      <c r="F35" s="10"/>
      <c r="G35" s="10"/>
      <c r="H35" s="10"/>
      <c r="I35" s="10"/>
      <c r="J35" s="5"/>
    </row>
    <row r="36" spans="1:10" x14ac:dyDescent="0.25">
      <c r="A36" s="4"/>
      <c r="B36" s="24" t="s">
        <v>35</v>
      </c>
      <c r="C36" s="31"/>
      <c r="D36" s="10"/>
      <c r="E36" s="10"/>
      <c r="F36" s="10"/>
      <c r="G36" s="10"/>
      <c r="H36" s="10"/>
      <c r="I36" s="10"/>
      <c r="J36" s="5"/>
    </row>
    <row r="37" spans="1:10" x14ac:dyDescent="0.25">
      <c r="A37" s="4"/>
      <c r="B37" s="24" t="s">
        <v>36</v>
      </c>
      <c r="C37" s="31"/>
      <c r="D37" s="10"/>
      <c r="E37" s="10"/>
      <c r="F37" s="10"/>
      <c r="G37" s="10"/>
      <c r="H37" s="10"/>
      <c r="I37" s="10"/>
      <c r="J37" s="5"/>
    </row>
    <row r="38" spans="1:10" x14ac:dyDescent="0.25">
      <c r="A38" s="4"/>
      <c r="B38" s="24" t="s">
        <v>79</v>
      </c>
      <c r="C38" s="31"/>
      <c r="D38" s="10"/>
      <c r="E38" s="10"/>
      <c r="F38" s="10"/>
      <c r="G38" s="10"/>
      <c r="H38" s="10"/>
      <c r="I38" s="10"/>
      <c r="J38" s="5"/>
    </row>
    <row r="39" spans="1:10" x14ac:dyDescent="0.25">
      <c r="A39" s="4"/>
      <c r="B39" s="10"/>
      <c r="C39" s="10"/>
      <c r="D39" s="10"/>
      <c r="E39" s="10"/>
      <c r="F39" s="10"/>
      <c r="G39" s="10"/>
      <c r="H39" s="10"/>
      <c r="I39" s="10"/>
      <c r="J39" s="5"/>
    </row>
    <row r="40" spans="1:10" x14ac:dyDescent="0.25">
      <c r="A40" s="4"/>
      <c r="B40" s="10"/>
      <c r="D40" s="10"/>
      <c r="E40" s="10"/>
      <c r="F40" s="10"/>
      <c r="G40" s="10"/>
      <c r="H40" s="10"/>
      <c r="I40" s="10"/>
      <c r="J40" s="5"/>
    </row>
    <row r="41" spans="1:10" x14ac:dyDescent="0.25">
      <c r="A41" s="6"/>
      <c r="B41" s="27"/>
      <c r="C41" s="27"/>
      <c r="D41" s="27"/>
      <c r="E41" s="27"/>
      <c r="F41" s="27"/>
      <c r="G41" s="27"/>
      <c r="H41" s="27"/>
      <c r="I41" s="27"/>
      <c r="J41" s="7"/>
    </row>
  </sheetData>
  <mergeCells count="30">
    <mergeCell ref="L8:L9"/>
    <mergeCell ref="M8:O9"/>
    <mergeCell ref="L10:L11"/>
    <mergeCell ref="M10:O11"/>
    <mergeCell ref="L12:L13"/>
    <mergeCell ref="M12:O13"/>
    <mergeCell ref="L3:O3"/>
    <mergeCell ref="L4:L5"/>
    <mergeCell ref="M4:O5"/>
    <mergeCell ref="L6:L7"/>
    <mergeCell ref="M6:O7"/>
    <mergeCell ref="G29:G30"/>
    <mergeCell ref="G31:G32"/>
    <mergeCell ref="F25:F26"/>
    <mergeCell ref="F27:F28"/>
    <mergeCell ref="F31:F32"/>
    <mergeCell ref="G25:G26"/>
    <mergeCell ref="G27:G28"/>
    <mergeCell ref="F29:F30"/>
    <mergeCell ref="F23:F24"/>
    <mergeCell ref="G15:G16"/>
    <mergeCell ref="G17:G18"/>
    <mergeCell ref="G19:G20"/>
    <mergeCell ref="G21:G22"/>
    <mergeCell ref="G23:G24"/>
    <mergeCell ref="F9:H11"/>
    <mergeCell ref="F15:F16"/>
    <mergeCell ref="F17:F18"/>
    <mergeCell ref="F19:F20"/>
    <mergeCell ref="F21:F22"/>
  </mergeCells>
  <conditionalFormatting sqref="G15:G32">
    <cfRule type="cellIs" dxfId="12" priority="2" operator="equal">
      <formula>"Invalid CM"</formula>
    </cfRule>
    <cfRule type="cellIs" dxfId="11" priority="3" operator="equal">
      <formula>"Valid CM"</formula>
    </cfRule>
  </conditionalFormatting>
  <conditionalFormatting sqref="G19:G20">
    <cfRule type="cellIs" dxfId="10" priority="1" operator="equal">
      <formula>"Valid CM with pH Adjustment"</formula>
    </cfRule>
  </conditionalFormatting>
  <hyperlinks>
    <hyperlink ref="F15:F16" location="'Technology Description'!B59" display="Selective Pumping"/>
    <hyperlink ref="F17:F18" location="'Technology Description'!B73" display="New Source Well(s)"/>
    <hyperlink ref="F19:F20" location="'Technology Description'!B87" display="Ion Exchange (IX)"/>
    <hyperlink ref="F21:F22" location="'Technology Description'!H59" display="Conventional Treatment"/>
    <hyperlink ref="F23:F24" location="'Technology Description'!H74" display="Iron/Manganese Oxidation"/>
    <hyperlink ref="F25:F26" location="'Technology Description'!H90" display="Lime Softening"/>
    <hyperlink ref="F31:F32" location="'Technology Description'!N90" display="PWDU/RO"/>
    <hyperlink ref="F27:F28" location="'Technology Description'!N59" display="Adsoprtion Media"/>
    <hyperlink ref="F29:F30" location="'Technology Description'!N74" display="Cogulation Assissted Microfiltration"/>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4">
        <x14:dataValidation type="list" allowBlank="1" showInputMessage="1" showErrorMessage="1" errorTitle="Invalid Entry!" error="Please Select Valid Water Source">
          <x14:formula1>
            <xm:f>'Arsenic data'!$B$2:$B$4</xm:f>
          </x14:formula1>
          <xm:sqref>C7</xm:sqref>
        </x14:dataValidation>
        <x14:dataValidation type="list" allowBlank="1" showInputMessage="1" showErrorMessage="1" errorTitle="Invalid Entry" error="Please Select Valid Number of Water Sources">
          <x14:formula1>
            <xm:f>'Arsenic data'!$B$8:$B$10</xm:f>
          </x14:formula1>
          <xm:sqref>C8</xm:sqref>
        </x14:dataValidation>
        <x14:dataValidation type="list" allowBlank="1" showInputMessage="1" showErrorMessage="1" errorTitle="Invalid Entry!" error="Please Select Valid Arsenic Compound">
          <x14:formula1>
            <xm:f>'Arsenic data'!$B$13:$B$16</xm:f>
          </x14:formula1>
          <xm:sqref>C11</xm:sqref>
        </x14:dataValidation>
        <x14:dataValidation type="list" allowBlank="1" showInputMessage="1" showErrorMessage="1" errorTitle="Invalid Entry!" error="Please Select Valid Arsenic Species">
          <x14:formula1>
            <xm:f>'Arsenic data'!$B$19:$B$21</xm:f>
          </x14:formula1>
          <xm:sqref>C12</xm:sqref>
        </x14:dataValidation>
        <x14:dataValidation type="list" allowBlank="1" showInputMessage="1" showErrorMessage="1" errorTitle="Invalid Entry!" error="Please Select Valid Arsenic Concentration">
          <x14:formula1>
            <xm:f>'Arsenic data'!$B$24:$B$25</xm:f>
          </x14:formula1>
          <xm:sqref>C13</xm:sqref>
        </x14:dataValidation>
        <x14:dataValidation type="list" allowBlank="1" showInputMessage="1" showErrorMessage="1" errorTitle="Invalid Entry!" error="Please Select Frequency of Occurence">
          <x14:formula1>
            <xm:f>'Arsenic data'!$B$28:$B$29</xm:f>
          </x14:formula1>
          <xm:sqref>C14</xm:sqref>
        </x14:dataValidation>
        <x14:dataValidation type="list" allowBlank="1" showInputMessage="1" showErrorMessage="1" errorTitle="Invalid Entry!" error="Please Select Valid Pre-Screening Option">
          <x14:formula1>
            <xm:f>'Arsenic data'!$B$32:$B$34</xm:f>
          </x14:formula1>
          <xm:sqref>C17</xm:sqref>
        </x14:dataValidation>
        <x14:dataValidation type="list" allowBlank="1" showInputMessage="1" showErrorMessage="1" errorTitle="Invalid Entry!" error="Please Select Valid Pre-Oxidation Option">
          <x14:formula1>
            <xm:f>'Arsenic data'!$B$37:$B$39</xm:f>
          </x14:formula1>
          <xm:sqref>C18</xm:sqref>
        </x14:dataValidation>
        <x14:dataValidation type="list" allowBlank="1" showInputMessage="1" showErrorMessage="1" errorTitle="Invalid Entry!" error="Please Select Valid Coagulation Option">
          <x14:formula1>
            <xm:f>'Arsenic data'!$B$42:$B$44</xm:f>
          </x14:formula1>
          <xm:sqref>C19</xm:sqref>
        </x14:dataValidation>
        <x14:dataValidation type="list" allowBlank="1" showInputMessage="1" showErrorMessage="1" errorTitle="Invalid Entry!" error="Please Select Valid Flocculation Option">
          <x14:formula1>
            <xm:f>'Arsenic data'!$B$47:$B$49</xm:f>
          </x14:formula1>
          <xm:sqref>C20</xm:sqref>
        </x14:dataValidation>
        <x14:dataValidation type="list" allowBlank="1" showInputMessage="1" showErrorMessage="1" errorTitle="Invalid Entry!" error="Please Select Valid Clarification Option">
          <x14:formula1>
            <xm:f>'Arsenic data'!$B$52:$B$54</xm:f>
          </x14:formula1>
          <xm:sqref>C21</xm:sqref>
        </x14:dataValidation>
        <x14:dataValidation type="list" allowBlank="1" showInputMessage="1" showErrorMessage="1" errorTitle="Invalid Entry!" error="Please Select Valid Filtration Option">
          <x14:formula1>
            <xm:f>'Arsenic data'!$B$57:$B$59</xm:f>
          </x14:formula1>
          <xm:sqref>C22</xm:sqref>
        </x14:dataValidation>
        <x14:dataValidation type="list" allowBlank="1" showInputMessage="1" showErrorMessage="1" errorTitle="Invalid Entry!" error="Please Select Valid Membrane Option">
          <x14:formula1>
            <xm:f>'Arsenic data'!$B$62:$B$64</xm:f>
          </x14:formula1>
          <xm:sqref>C23</xm:sqref>
        </x14:dataValidation>
        <x14:dataValidation type="list" allowBlank="1" showInputMessage="1" showErrorMessage="1" errorTitle="Invalid Entry!" error="Please Select Valid Chlorination Option">
          <x14:formula1>
            <xm:f>'Arsenic data'!$B$67:$B$69</xm:f>
          </x14:formula1>
          <xm:sqref>C24</xm:sqref>
        </x14:dataValidation>
        <x14:dataValidation type="list" allowBlank="1" showInputMessage="1" showErrorMessage="1" errorTitle="Invalid Entry!" error="Please Select Valid Plant Flows">
          <x14:formula1>
            <xm:f>'Arsenic data'!$E$2:$E$3</xm:f>
          </x14:formula1>
          <xm:sqref>C27</xm:sqref>
        </x14:dataValidation>
        <x14:dataValidation type="list" allowBlank="1" showInputMessage="1" showErrorMessage="1" errorTitle="Invalid Entry!" error="Please Select Valid pH">
          <x14:formula1>
            <xm:f>'Arsenic data'!$E$6:$E$9</xm:f>
          </x14:formula1>
          <xm:sqref>C30</xm:sqref>
        </x14:dataValidation>
        <x14:dataValidation type="list" allowBlank="1" showInputMessage="1" showErrorMessage="1" errorTitle="Invalid Entry!" error="Please Select Valid Turbidity Option">
          <x14:formula1>
            <xm:f>'Arsenic data'!$E$12:$E$14</xm:f>
          </x14:formula1>
          <xm:sqref>C31</xm:sqref>
        </x14:dataValidation>
        <x14:dataValidation type="list" allowBlank="1" showInputMessage="1" showErrorMessage="1" errorTitle="Invalid Entry!" error="Please Select Valid Iron Concentration">
          <x14:formula1>
            <xm:f>'Arsenic data'!$E$17:$E$19</xm:f>
          </x14:formula1>
          <xm:sqref>C32</xm:sqref>
        </x14:dataValidation>
        <x14:dataValidation type="list" allowBlank="1" showInputMessage="1" showErrorMessage="1" errorTitle="Invalid Entry!" error="Please Select Valid Manganese Concentration">
          <x14:formula1>
            <xm:f>'Arsenic data'!$E$22:$E$24</xm:f>
          </x14:formula1>
          <xm:sqref>C33</xm:sqref>
        </x14:dataValidation>
        <x14:dataValidation type="list" allowBlank="1" showInputMessage="1" showErrorMessage="1" errorTitle="Invalid Entry!" error="Please Select Valid TDS Concentration">
          <x14:formula1>
            <xm:f>'Arsenic data'!$E$27:$E$29</xm:f>
          </x14:formula1>
          <xm:sqref>C34</xm:sqref>
        </x14:dataValidation>
        <x14:dataValidation type="list" allowBlank="1" showInputMessage="1" showErrorMessage="1" errorTitle="Invalid Entry!" error="Please Select Valid Sulfate Concentration">
          <x14:formula1>
            <xm:f>'Arsenic data'!$E$32:$E$34</xm:f>
          </x14:formula1>
          <xm:sqref>C35</xm:sqref>
        </x14:dataValidation>
        <x14:dataValidation type="list" allowBlank="1" showInputMessage="1" showErrorMessage="1" errorTitle="Invalid Entry!" error="Please Select Valid Calcium Concentration">
          <x14:formula1>
            <xm:f>'Arsenic data'!$E$37:$E$39</xm:f>
          </x14:formula1>
          <xm:sqref>C36</xm:sqref>
        </x14:dataValidation>
        <x14:dataValidation type="list" allowBlank="1" showInputMessage="1" showErrorMessage="1" errorTitle="Invalid Entry!" error="Please Select Valid Hardness Concentration">
          <x14:formula1>
            <xm:f>'Arsenic data'!$E$42:$E$44</xm:f>
          </x14:formula1>
          <xm:sqref>C37</xm:sqref>
        </x14:dataValidation>
        <x14:dataValidation type="list" allowBlank="1" showInputMessage="1" showErrorMessage="1" errorTitle="Invalid Entry!" error="Please Select Valid TOC Concentration">
          <x14:formula1>
            <xm:f>'Arsenic data'!$E$47:$E$49</xm:f>
          </x14:formula1>
          <xm:sqref>C38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zoomScale="90" zoomScaleNormal="90" workbookViewId="0"/>
  </sheetViews>
  <sheetFormatPr defaultRowHeight="15" x14ac:dyDescent="0.25"/>
  <cols>
    <col min="2" max="3" width="24.28515625" customWidth="1"/>
    <col min="6" max="7" width="22.85546875" customWidth="1"/>
    <col min="8" max="8" width="10.85546875" customWidth="1"/>
    <col min="12" max="12" width="22.85546875" customWidth="1"/>
    <col min="13" max="13" width="14.28515625" customWidth="1"/>
    <col min="14" max="14" width="14.5703125" customWidth="1"/>
    <col min="15" max="15" width="14.28515625" customWidth="1"/>
    <col min="16" max="16" width="9.140625" customWidth="1"/>
  </cols>
  <sheetData>
    <row r="1" spans="1:15" x14ac:dyDescent="0.25">
      <c r="A1" s="18"/>
      <c r="B1" s="12"/>
      <c r="C1" s="12"/>
      <c r="D1" s="12"/>
      <c r="E1" s="12"/>
      <c r="F1" s="12"/>
      <c r="G1" s="12"/>
      <c r="H1" s="12"/>
      <c r="I1" s="12"/>
      <c r="J1" s="3"/>
    </row>
    <row r="2" spans="1:15" x14ac:dyDescent="0.25">
      <c r="A2" s="4"/>
      <c r="C2" s="10"/>
      <c r="D2" s="10"/>
      <c r="E2" s="10"/>
      <c r="F2" s="10"/>
      <c r="G2" s="10"/>
      <c r="H2" s="10"/>
      <c r="I2" s="10"/>
      <c r="J2" s="5"/>
    </row>
    <row r="3" spans="1:15" ht="27" thickBot="1" x14ac:dyDescent="0.45">
      <c r="A3" s="4"/>
      <c r="B3" s="42" t="s">
        <v>81</v>
      </c>
      <c r="C3" s="20"/>
      <c r="D3" s="20"/>
      <c r="E3" s="10"/>
      <c r="F3" s="11" t="s">
        <v>67</v>
      </c>
      <c r="G3" s="12"/>
      <c r="H3" s="3"/>
      <c r="I3" s="10"/>
      <c r="J3" s="5"/>
      <c r="L3" s="87" t="s">
        <v>130</v>
      </c>
      <c r="M3" s="88"/>
      <c r="N3" s="88"/>
      <c r="O3" s="89"/>
    </row>
    <row r="4" spans="1:15" ht="15.75" customHeight="1" thickTop="1" x14ac:dyDescent="0.25">
      <c r="A4" s="4"/>
      <c r="B4" s="10"/>
      <c r="C4" s="10"/>
      <c r="D4" s="10"/>
      <c r="E4" s="10"/>
      <c r="F4" s="14" t="s">
        <v>68</v>
      </c>
      <c r="G4" s="15"/>
      <c r="H4" s="16"/>
      <c r="I4" s="10"/>
      <c r="J4" s="5"/>
      <c r="L4" s="90" t="s">
        <v>129</v>
      </c>
      <c r="M4" s="78" t="s">
        <v>133</v>
      </c>
      <c r="N4" s="79"/>
      <c r="O4" s="80"/>
    </row>
    <row r="5" spans="1:15" ht="15.75" customHeight="1" thickBot="1" x14ac:dyDescent="0.35">
      <c r="A5" s="4"/>
      <c r="B5" s="21" t="s">
        <v>165</v>
      </c>
      <c r="C5" s="20"/>
      <c r="D5" s="10"/>
      <c r="E5" s="10"/>
      <c r="F5" s="14" t="s">
        <v>69</v>
      </c>
      <c r="G5" s="15"/>
      <c r="H5" s="16"/>
      <c r="I5" s="10"/>
      <c r="J5" s="5"/>
      <c r="L5" s="90"/>
      <c r="M5" s="107"/>
      <c r="N5" s="66"/>
      <c r="O5" s="108"/>
    </row>
    <row r="6" spans="1:15" ht="15.75" thickTop="1" x14ac:dyDescent="0.25">
      <c r="A6" s="4"/>
      <c r="B6" s="10"/>
      <c r="C6" s="10"/>
      <c r="D6" s="10"/>
      <c r="E6" s="10"/>
      <c r="F6" s="14" t="s">
        <v>70</v>
      </c>
      <c r="G6" s="15"/>
      <c r="H6" s="16"/>
      <c r="I6" s="10"/>
      <c r="J6" s="5"/>
      <c r="L6" s="90"/>
      <c r="M6" s="81"/>
      <c r="N6" s="82"/>
      <c r="O6" s="83"/>
    </row>
    <row r="7" spans="1:15" ht="20.25" thickBot="1" x14ac:dyDescent="0.35">
      <c r="A7" s="4"/>
      <c r="B7" s="21" t="s">
        <v>18</v>
      </c>
      <c r="C7" s="20"/>
      <c r="D7" s="10"/>
      <c r="E7" s="10"/>
      <c r="F7" s="14" t="s">
        <v>71</v>
      </c>
      <c r="G7" s="15"/>
      <c r="H7" s="16"/>
      <c r="I7" s="10"/>
      <c r="J7" s="5"/>
      <c r="L7" s="91" t="s">
        <v>134</v>
      </c>
      <c r="M7" s="78" t="s">
        <v>136</v>
      </c>
      <c r="N7" s="79"/>
      <c r="O7" s="80"/>
    </row>
    <row r="8" spans="1:15" ht="15.75" thickTop="1" x14ac:dyDescent="0.25">
      <c r="A8" s="4"/>
      <c r="B8" s="22" t="s">
        <v>4</v>
      </c>
      <c r="C8" s="23" t="s">
        <v>1</v>
      </c>
      <c r="D8" s="10"/>
      <c r="E8" s="10"/>
      <c r="F8" s="101" t="s">
        <v>148</v>
      </c>
      <c r="G8" s="102"/>
      <c r="H8" s="103"/>
      <c r="I8" s="10"/>
      <c r="J8" s="5"/>
      <c r="L8" s="91"/>
      <c r="M8" s="81"/>
      <c r="N8" s="82"/>
      <c r="O8" s="83"/>
    </row>
    <row r="9" spans="1:15" x14ac:dyDescent="0.25">
      <c r="A9" s="4"/>
      <c r="B9" s="22" t="s">
        <v>5</v>
      </c>
      <c r="C9" s="23">
        <v>1</v>
      </c>
      <c r="D9" s="10"/>
      <c r="E9" s="10"/>
      <c r="F9" s="101"/>
      <c r="G9" s="102"/>
      <c r="H9" s="103"/>
      <c r="I9" s="10"/>
      <c r="J9" s="5"/>
      <c r="L9" s="91" t="s">
        <v>135</v>
      </c>
      <c r="M9" s="92" t="s">
        <v>138</v>
      </c>
      <c r="N9" s="93"/>
      <c r="O9" s="94"/>
    </row>
    <row r="10" spans="1:15" ht="15" customHeight="1" x14ac:dyDescent="0.25">
      <c r="A10" s="4"/>
      <c r="B10" s="24"/>
      <c r="C10" s="44"/>
      <c r="D10" s="10"/>
      <c r="E10" s="10"/>
      <c r="F10" s="104" t="s">
        <v>149</v>
      </c>
      <c r="G10" s="105"/>
      <c r="H10" s="106"/>
      <c r="I10" s="10"/>
      <c r="J10" s="5"/>
      <c r="L10" s="91"/>
      <c r="M10" s="95"/>
      <c r="N10" s="96"/>
      <c r="O10" s="97"/>
    </row>
    <row r="11" spans="1:15" ht="20.25" thickBot="1" x14ac:dyDescent="0.35">
      <c r="A11" s="4"/>
      <c r="B11" s="20" t="s">
        <v>17</v>
      </c>
      <c r="C11" s="21"/>
      <c r="D11" s="10"/>
      <c r="E11" s="10"/>
      <c r="F11" s="46"/>
      <c r="G11" s="46"/>
      <c r="H11" s="46"/>
      <c r="I11" s="10"/>
      <c r="J11" s="5"/>
      <c r="L11" s="91" t="s">
        <v>137</v>
      </c>
      <c r="M11" s="92" t="s">
        <v>139</v>
      </c>
      <c r="N11" s="93"/>
      <c r="O11" s="94"/>
    </row>
    <row r="12" spans="1:15" ht="15.75" thickTop="1" x14ac:dyDescent="0.25">
      <c r="A12" s="4"/>
      <c r="B12" s="22" t="s">
        <v>83</v>
      </c>
      <c r="C12" s="23" t="s">
        <v>13</v>
      </c>
      <c r="D12" s="10"/>
      <c r="E12" s="10"/>
      <c r="F12" s="10"/>
      <c r="G12" s="10"/>
      <c r="H12" s="10"/>
      <c r="I12" s="10"/>
      <c r="J12" s="5"/>
      <c r="L12" s="91"/>
      <c r="M12" s="95"/>
      <c r="N12" s="96"/>
      <c r="O12" s="97"/>
    </row>
    <row r="13" spans="1:15" ht="20.25" customHeight="1" thickBot="1" x14ac:dyDescent="0.35">
      <c r="A13" s="4"/>
      <c r="B13" s="22" t="s">
        <v>84</v>
      </c>
      <c r="C13" s="23" t="s">
        <v>90</v>
      </c>
      <c r="D13" s="10"/>
      <c r="E13" s="10"/>
      <c r="F13" s="20" t="s">
        <v>65</v>
      </c>
      <c r="G13" s="20"/>
      <c r="H13" s="10"/>
      <c r="I13" s="10"/>
      <c r="J13" s="5"/>
      <c r="L13" s="84" t="s">
        <v>131</v>
      </c>
      <c r="M13" s="78" t="s">
        <v>132</v>
      </c>
      <c r="N13" s="79"/>
      <c r="O13" s="80"/>
    </row>
    <row r="14" spans="1:15" ht="15.75" thickTop="1" x14ac:dyDescent="0.25">
      <c r="A14" s="4"/>
      <c r="B14" s="22" t="s">
        <v>16</v>
      </c>
      <c r="C14" s="23" t="s">
        <v>41</v>
      </c>
      <c r="D14" s="10"/>
      <c r="E14" s="10"/>
      <c r="F14" s="77" t="s">
        <v>55</v>
      </c>
      <c r="G14" s="76" t="str">
        <f>IF(NOT(C9=1),"Valid CM","Invalid CM")</f>
        <v>Invalid CM</v>
      </c>
      <c r="H14" s="10"/>
      <c r="I14" s="10"/>
      <c r="J14" s="5"/>
      <c r="L14" s="84"/>
      <c r="M14" s="81"/>
      <c r="N14" s="82"/>
      <c r="O14" s="83"/>
    </row>
    <row r="15" spans="1:15" x14ac:dyDescent="0.25">
      <c r="A15" s="4"/>
      <c r="B15" s="10"/>
      <c r="C15" s="25"/>
      <c r="D15" s="10"/>
      <c r="E15" s="10"/>
      <c r="F15" s="74"/>
      <c r="G15" s="66"/>
      <c r="H15" s="10"/>
      <c r="I15" s="10"/>
      <c r="J15" s="5"/>
    </row>
    <row r="16" spans="1:15" ht="20.25" thickBot="1" x14ac:dyDescent="0.35">
      <c r="A16" s="4"/>
      <c r="B16" s="20" t="s">
        <v>19</v>
      </c>
      <c r="C16" s="21"/>
      <c r="D16" s="10"/>
      <c r="E16" s="10"/>
      <c r="F16" s="85" t="s">
        <v>164</v>
      </c>
      <c r="G16" s="86" t="str">
        <f>"Valid CM"</f>
        <v>Valid CM</v>
      </c>
      <c r="H16" s="10"/>
      <c r="I16" s="10"/>
      <c r="J16" s="5"/>
    </row>
    <row r="17" spans="1:10" ht="15.75" thickTop="1" x14ac:dyDescent="0.25">
      <c r="A17" s="4"/>
      <c r="B17" s="22" t="s">
        <v>21</v>
      </c>
      <c r="C17" s="23" t="s">
        <v>43</v>
      </c>
      <c r="D17" s="10"/>
      <c r="E17" s="10"/>
      <c r="F17" s="85"/>
      <c r="G17" s="86"/>
      <c r="H17" s="10"/>
      <c r="I17" s="10"/>
      <c r="J17" s="5"/>
    </row>
    <row r="18" spans="1:10" x14ac:dyDescent="0.25">
      <c r="A18" s="4"/>
      <c r="B18" s="22" t="s">
        <v>58</v>
      </c>
      <c r="C18" s="23" t="s">
        <v>43</v>
      </c>
      <c r="D18" s="10"/>
      <c r="E18" s="10"/>
      <c r="F18" s="74" t="s">
        <v>92</v>
      </c>
      <c r="G18" s="66" t="str">
        <f>IF(NOT(C8="Ground water"),"Valid CM","Invalid CM")</f>
        <v>Valid CM</v>
      </c>
      <c r="H18" s="10"/>
      <c r="I18" s="10"/>
      <c r="J18" s="5"/>
    </row>
    <row r="19" spans="1:10" x14ac:dyDescent="0.25">
      <c r="A19" s="4"/>
      <c r="B19" s="24" t="s">
        <v>26</v>
      </c>
      <c r="C19" s="23" t="s">
        <v>43</v>
      </c>
      <c r="D19" s="10"/>
      <c r="E19" s="10"/>
      <c r="F19" s="74"/>
      <c r="G19" s="66"/>
      <c r="H19" s="10"/>
      <c r="I19" s="10"/>
      <c r="J19" s="5"/>
    </row>
    <row r="20" spans="1:10" x14ac:dyDescent="0.25">
      <c r="A20" s="4"/>
      <c r="B20" s="24" t="s">
        <v>27</v>
      </c>
      <c r="C20" s="23" t="s">
        <v>42</v>
      </c>
      <c r="D20" s="10"/>
      <c r="E20" s="10"/>
      <c r="F20" s="74" t="s">
        <v>93</v>
      </c>
      <c r="G20" s="66" t="str">
        <f>IF(OR(C12="Particulate (MnOx)",C23="&lt; 35 L/min",C28="&gt; 0.3 mg/L"),"Invalid CM",IF(AND(C18="Absent",OR(C26="4-6",C26="&gt; 10")),"Valid CM with pH adjust. &amp; Pretreatment",IF(C18="Absent","Valid CM with Pretreatment",IF(OR(C26="4-6",C26="&gt; 10"),"Valid CM with pH adjustment","Valid CM"))))</f>
        <v>Invalid CM</v>
      </c>
      <c r="H20" s="10"/>
      <c r="I20" s="10"/>
      <c r="J20" s="5"/>
    </row>
    <row r="21" spans="1:10" x14ac:dyDescent="0.25">
      <c r="A21" s="4"/>
      <c r="B21" s="10"/>
      <c r="C21" s="25"/>
      <c r="D21" s="10"/>
      <c r="E21" s="10"/>
      <c r="F21" s="74"/>
      <c r="G21" s="86"/>
      <c r="H21" s="10"/>
      <c r="I21" s="10"/>
      <c r="J21" s="5"/>
    </row>
    <row r="22" spans="1:10" ht="20.25" thickBot="1" x14ac:dyDescent="0.35">
      <c r="A22" s="4"/>
      <c r="B22" s="20" t="s">
        <v>37</v>
      </c>
      <c r="C22" s="21"/>
      <c r="D22" s="10"/>
      <c r="E22" s="10"/>
      <c r="F22" s="74" t="s">
        <v>94</v>
      </c>
      <c r="G22" s="66" t="str">
        <f>IF(OR(C20="Absent",C27="&gt; 1.0 NTU"),"Invalid CM",IF(OR(C26="4-6",C26="&gt; 10"),"Valid CM with pH Adjustment","Valid CM"))</f>
        <v>Invalid CM</v>
      </c>
      <c r="H22" s="10"/>
      <c r="I22" s="10"/>
      <c r="J22" s="5"/>
    </row>
    <row r="23" spans="1:10" ht="15.75" thickTop="1" x14ac:dyDescent="0.25">
      <c r="A23" s="4"/>
      <c r="B23" s="24" t="s">
        <v>38</v>
      </c>
      <c r="C23" s="23" t="s">
        <v>114</v>
      </c>
      <c r="D23" s="10"/>
      <c r="E23" s="10"/>
      <c r="F23" s="74"/>
      <c r="G23" s="86"/>
      <c r="H23" s="10"/>
      <c r="I23" s="10"/>
      <c r="J23" s="5"/>
    </row>
    <row r="24" spans="1:10" x14ac:dyDescent="0.25">
      <c r="A24" s="4"/>
      <c r="B24" s="10"/>
      <c r="C24" s="25"/>
      <c r="D24" s="10"/>
      <c r="E24" s="10"/>
      <c r="F24" s="73" t="s">
        <v>95</v>
      </c>
      <c r="G24" s="66" t="str">
        <f>IF(OR(C20="Absent"),"Invalid CM",IF(AND(C18="absent",C19="absent",OR(C26="4-6",C26="&gt; 10")),"Valid CM with pH Adjust. &amp; Pretreatment",IF(AND(C18="absent",C19="absent"),"Valid CM with Pretreatment",IF(OR(C26="4-6",C26="&gt; 10"),"Valid CM with pH Adjustment","Valid CM"))))</f>
        <v>Valid CM with Pretreatment</v>
      </c>
      <c r="H24" s="10"/>
      <c r="I24" s="10"/>
      <c r="J24" s="5"/>
    </row>
    <row r="25" spans="1:10" ht="20.25" thickBot="1" x14ac:dyDescent="0.35">
      <c r="A25" s="4"/>
      <c r="B25" s="20" t="s">
        <v>28</v>
      </c>
      <c r="C25" s="21"/>
      <c r="D25" s="10"/>
      <c r="E25" s="10"/>
      <c r="F25" s="73"/>
      <c r="G25" s="86"/>
      <c r="H25" s="10"/>
      <c r="I25" s="10"/>
      <c r="J25" s="5"/>
    </row>
    <row r="26" spans="1:10" ht="15.75" thickTop="1" x14ac:dyDescent="0.25">
      <c r="A26" s="4"/>
      <c r="B26" s="24" t="s">
        <v>29</v>
      </c>
      <c r="C26" s="23" t="s">
        <v>47</v>
      </c>
      <c r="D26" s="10"/>
      <c r="E26" s="10"/>
      <c r="F26" s="74" t="s">
        <v>96</v>
      </c>
      <c r="G26" s="66" t="str">
        <f>IF(OR(C12="Particulate (MnOx)",C23="&gt; 35 L/min",C27="&gt; 1.0 NTU",C29="&gt; 3.0 mg/L"),"Invalid CM","Valid CM")</f>
        <v>Invalid CM</v>
      </c>
      <c r="H26" s="10"/>
      <c r="I26" s="10"/>
      <c r="J26" s="5"/>
    </row>
    <row r="27" spans="1:10" x14ac:dyDescent="0.25">
      <c r="A27" s="4"/>
      <c r="B27" s="24" t="s">
        <v>30</v>
      </c>
      <c r="C27" s="23" t="s">
        <v>50</v>
      </c>
      <c r="D27" s="10"/>
      <c r="E27" s="10"/>
      <c r="F27" s="74"/>
      <c r="G27" s="86"/>
      <c r="H27" s="10"/>
      <c r="I27" s="10"/>
      <c r="J27" s="5"/>
    </row>
    <row r="28" spans="1:10" x14ac:dyDescent="0.25">
      <c r="A28" s="4"/>
      <c r="B28" s="24" t="s">
        <v>31</v>
      </c>
      <c r="C28" s="23" t="s">
        <v>66</v>
      </c>
      <c r="D28" s="10"/>
      <c r="E28" s="10"/>
      <c r="F28" s="73" t="s">
        <v>97</v>
      </c>
      <c r="G28" s="66" t="str">
        <f>IF(OR(C12="Particulate (MnOx)",C23="&gt; 35 L/min",C29="&gt; 3.0 mg/L"),"Invalid CM",IF(AND(C18="absent",C19="absent"),"Valid CM with Pretreatment","Valid CM"))</f>
        <v>Invalid CM</v>
      </c>
      <c r="H28" s="10"/>
      <c r="I28" s="10"/>
      <c r="J28" s="5"/>
    </row>
    <row r="29" spans="1:10" x14ac:dyDescent="0.25">
      <c r="A29" s="4"/>
      <c r="B29" s="24" t="s">
        <v>79</v>
      </c>
      <c r="C29" s="23" t="s">
        <v>100</v>
      </c>
      <c r="D29" s="10"/>
      <c r="E29" s="10"/>
      <c r="F29" s="73"/>
      <c r="G29" s="86"/>
      <c r="H29" s="10"/>
      <c r="I29" s="10"/>
      <c r="J29" s="5"/>
    </row>
    <row r="30" spans="1:10" x14ac:dyDescent="0.25">
      <c r="A30" s="4"/>
      <c r="B30" s="24"/>
      <c r="C30" s="10"/>
      <c r="D30" s="10"/>
      <c r="E30" s="10"/>
      <c r="F30" s="74" t="s">
        <v>98</v>
      </c>
      <c r="G30" s="66" t="str">
        <f>IF(OR(C29="&gt; 3.0 mg/L",C23="&gt; 35 L/min"),"Invalid CM","Valid CM")</f>
        <v>Invalid CM</v>
      </c>
      <c r="H30" s="10"/>
      <c r="I30" s="10"/>
      <c r="J30" s="5"/>
    </row>
    <row r="31" spans="1:10" x14ac:dyDescent="0.25">
      <c r="A31" s="4"/>
      <c r="B31" s="32"/>
      <c r="C31" s="10"/>
      <c r="D31" s="10"/>
      <c r="E31" s="10"/>
      <c r="F31" s="74"/>
      <c r="G31" s="86"/>
      <c r="H31" s="10"/>
      <c r="I31" s="10"/>
      <c r="J31" s="5"/>
    </row>
    <row r="32" spans="1:10" x14ac:dyDescent="0.25">
      <c r="A32" s="4"/>
      <c r="B32" s="10"/>
      <c r="C32" s="10"/>
      <c r="D32" s="10"/>
      <c r="E32" s="10"/>
      <c r="F32" s="75" t="s">
        <v>99</v>
      </c>
      <c r="G32" s="66" t="str">
        <f>IF(OR(C12="Particulate (MnOx)",C27="&gt; 1.0 NTU",C29="&gt; 3.0 mg/L"),"Invalid CM",IF(OR(C26="8-10",C26="&gt; 10"),"Valid CM with pH Adjustment","Valid CM"))</f>
        <v>Invalid CM</v>
      </c>
      <c r="H32" s="10"/>
      <c r="I32" s="10"/>
      <c r="J32" s="5"/>
    </row>
    <row r="33" spans="1:10" x14ac:dyDescent="0.25">
      <c r="A33" s="4"/>
      <c r="B33" s="10"/>
      <c r="C33" s="10"/>
      <c r="D33" s="10"/>
      <c r="E33" s="10"/>
      <c r="F33" s="75"/>
      <c r="G33" s="86"/>
      <c r="H33" s="10"/>
      <c r="I33" s="10"/>
      <c r="J33" s="5"/>
    </row>
    <row r="34" spans="1:10" x14ac:dyDescent="0.25">
      <c r="A34" s="4"/>
      <c r="B34" s="10"/>
      <c r="C34" s="10"/>
      <c r="D34" s="10"/>
      <c r="E34" s="10"/>
      <c r="F34" s="74"/>
      <c r="G34" s="66"/>
      <c r="H34" s="10"/>
      <c r="I34" s="10"/>
      <c r="J34" s="5"/>
    </row>
    <row r="35" spans="1:10" x14ac:dyDescent="0.25">
      <c r="A35" s="4"/>
      <c r="B35" s="10"/>
      <c r="C35" s="10"/>
      <c r="D35" s="10"/>
      <c r="E35" s="10"/>
      <c r="F35" s="74"/>
      <c r="G35" s="66"/>
      <c r="H35" s="10"/>
      <c r="I35" s="10"/>
      <c r="J35" s="5"/>
    </row>
    <row r="36" spans="1:10" x14ac:dyDescent="0.25">
      <c r="A36" s="4"/>
      <c r="B36" s="10"/>
      <c r="C36" s="10"/>
      <c r="D36" s="10"/>
      <c r="E36" s="10"/>
      <c r="F36" s="10"/>
      <c r="G36" s="10"/>
      <c r="H36" s="10"/>
      <c r="I36" s="10"/>
      <c r="J36" s="5"/>
    </row>
    <row r="37" spans="1:10" x14ac:dyDescent="0.25">
      <c r="A37" s="4"/>
      <c r="B37" s="10"/>
      <c r="C37" s="10"/>
      <c r="D37" s="10"/>
      <c r="E37" s="10"/>
      <c r="F37" s="10"/>
      <c r="G37" s="10"/>
      <c r="H37" s="10"/>
      <c r="I37" s="10"/>
      <c r="J37" s="5"/>
    </row>
    <row r="38" spans="1:10" x14ac:dyDescent="0.25">
      <c r="A38" s="6"/>
      <c r="B38" s="26"/>
      <c r="C38" s="27"/>
      <c r="D38" s="27"/>
      <c r="E38" s="27"/>
      <c r="F38" s="27"/>
      <c r="G38" s="27"/>
      <c r="H38" s="27"/>
      <c r="I38" s="27"/>
      <c r="J38" s="7"/>
    </row>
    <row r="39" spans="1:10" x14ac:dyDescent="0.25">
      <c r="B39" s="1"/>
    </row>
  </sheetData>
  <mergeCells count="35">
    <mergeCell ref="F30:F31"/>
    <mergeCell ref="G30:G31"/>
    <mergeCell ref="F32:F33"/>
    <mergeCell ref="G32:G33"/>
    <mergeCell ref="F34:F35"/>
    <mergeCell ref="G34:G35"/>
    <mergeCell ref="F24:F25"/>
    <mergeCell ref="G24:G25"/>
    <mergeCell ref="F26:F27"/>
    <mergeCell ref="G26:G27"/>
    <mergeCell ref="F28:F29"/>
    <mergeCell ref="G28:G29"/>
    <mergeCell ref="F18:F19"/>
    <mergeCell ref="G18:G19"/>
    <mergeCell ref="F20:F21"/>
    <mergeCell ref="G20:G21"/>
    <mergeCell ref="F22:F23"/>
    <mergeCell ref="G22:G23"/>
    <mergeCell ref="L13:L14"/>
    <mergeCell ref="M13:O14"/>
    <mergeCell ref="F14:F15"/>
    <mergeCell ref="G14:G15"/>
    <mergeCell ref="F16:F17"/>
    <mergeCell ref="G16:G17"/>
    <mergeCell ref="L3:O3"/>
    <mergeCell ref="L4:L6"/>
    <mergeCell ref="M4:O6"/>
    <mergeCell ref="L7:L8"/>
    <mergeCell ref="M7:O8"/>
    <mergeCell ref="L9:L10"/>
    <mergeCell ref="M9:O10"/>
    <mergeCell ref="L11:L12"/>
    <mergeCell ref="M11:O12"/>
    <mergeCell ref="F8:H9"/>
    <mergeCell ref="F10:H10"/>
  </mergeCells>
  <conditionalFormatting sqref="G14:G20 G22 G24 G26 G28 G30 G32 G34:G35">
    <cfRule type="cellIs" dxfId="9" priority="1" operator="equal">
      <formula>"Valid CM with pH Adjust. &amp; Pretreatment"</formula>
    </cfRule>
    <cfRule type="cellIs" dxfId="8" priority="2" operator="equal">
      <formula>"Valid CM with Pretreatment"</formula>
    </cfRule>
    <cfRule type="cellIs" dxfId="7" priority="3" operator="equal">
      <formula>"Valid CM with pH Adjustment"</formula>
    </cfRule>
    <cfRule type="cellIs" dxfId="6" priority="4" operator="equal">
      <formula>"Invalid CM"</formula>
    </cfRule>
    <cfRule type="cellIs" dxfId="5" priority="5" operator="equal">
      <formula>"Valid CM"</formula>
    </cfRule>
  </conditionalFormatting>
  <hyperlinks>
    <hyperlink ref="F14:F15" location="'Technology Description'!B6" display="Selective Pumping"/>
    <hyperlink ref="F16:F17" location="'Technology Description'!B20" display="New Source Well(s)"/>
    <hyperlink ref="F18:F19" location="'Technology Description'!B34" display="Hypolimnetic Aeration"/>
    <hyperlink ref="F20:F21" location="'Technology Description'!H6" display="Chemical Oxidation"/>
    <hyperlink ref="F22:F23" location="'Technology Description'!H22" display="Greensand Filter"/>
    <hyperlink ref="F24:F25" location="'Technology Description'!H36" display="Multimedia + Greensand Filter"/>
    <hyperlink ref="F26:F27" location="'Technology Description'!N6" display="Ion Exchange"/>
    <hyperlink ref="F28:F29" location="'Technology Description'!N21" display="Prefiltration + Ion Exchange"/>
    <hyperlink ref="F30:F31" location="'Technology Description'!N38" display="PWDU/RO"/>
    <hyperlink ref="F32:F33" location="'Technology Description'!T6" display="Adsorption"/>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errorTitle="Invalid Entry" error="Please input a valid pH range">
          <x14:formula1>
            <xm:f>'Manganese Data'!$E$22:$E$25</xm:f>
          </x14:formula1>
          <xm:sqref>C26</xm:sqref>
        </x14:dataValidation>
        <x14:dataValidation type="list" allowBlank="1" showInputMessage="1" showErrorMessage="1" errorTitle="Invalid Entry!" error="Enter a valid DOC concentration">
          <x14:formula1>
            <xm:f>'Manganese Data'!$E$17:$E$19</xm:f>
          </x14:formula1>
          <xm:sqref>C29</xm:sqref>
        </x14:dataValidation>
        <x14:dataValidation type="list" allowBlank="1" showInputMessage="1" showErrorMessage="1" errorTitle="Invalid Entry!" error="Enter a valid Iron Concentration">
          <x14:formula1>
            <xm:f>'Manganese Data'!$E$12:$E$14</xm:f>
          </x14:formula1>
          <xm:sqref>C28</xm:sqref>
        </x14:dataValidation>
        <x14:dataValidation type="list" allowBlank="1" showInputMessage="1" showErrorMessage="1" errorTitle="Invalid Entry!" error="Enter a valid turbidity">
          <x14:formula1>
            <xm:f>'Manganese Data'!$E$7:$E$9</xm:f>
          </x14:formula1>
          <xm:sqref>C27</xm:sqref>
        </x14:dataValidation>
        <x14:dataValidation type="list" allowBlank="1" showInputMessage="1" showErrorMessage="1" errorTitle="Invalid Entry!" error="Enter a valid plant flow">
          <x14:formula1>
            <xm:f>'Manganese Data'!$E$3:$E$4</xm:f>
          </x14:formula1>
          <xm:sqref>C23</xm:sqref>
        </x14:dataValidation>
        <x14:dataValidation type="list" allowBlank="1" showInputMessage="1" showErrorMessage="1" errorTitle="Invalid Entry" error="Enter a valid Coagulation option">
          <x14:formula1>
            <xm:f>'Manganese Data'!$B$47:$B$49</xm:f>
          </x14:formula1>
          <xm:sqref>C20</xm:sqref>
        </x14:dataValidation>
        <x14:dataValidation type="list" allowBlank="1" showInputMessage="1" showErrorMessage="1" errorTitle="Invalid Entry" error="Enter a valid Frequency of Occurence">
          <x14:formula1>
            <xm:f>'Manganese Data'!$B$33:$B$34</xm:f>
          </x14:formula1>
          <xm:sqref>C14</xm:sqref>
        </x14:dataValidation>
        <x14:dataValidation type="list" allowBlank="1" showInputMessage="1" showErrorMessage="1" errorTitle="Invalid Entry!" error="Enter a valid Manganese Concentration">
          <x14:formula1>
            <xm:f>'Manganese Data'!$B$29:$B$30</xm:f>
          </x14:formula1>
          <xm:sqref>C13</xm:sqref>
        </x14:dataValidation>
        <x14:dataValidation type="list" allowBlank="1" showInputMessage="1" showErrorMessage="1" errorTitle="Invalid Entry!" error="Enter a valid Anoxic Hypoliminion">
          <x14:formula1>
            <xm:f>'Manganese Data'!$B$14:$B$16</xm:f>
          </x14:formula1>
          <xm:sqref>C10</xm:sqref>
        </x14:dataValidation>
        <x14:dataValidation type="list" allowBlank="1" showInputMessage="1" showErrorMessage="1" errorTitle="Invalid Entry!" error="Enter a valid number of sources">
          <x14:formula1>
            <xm:f>'Manganese Data'!$B$9:$B$10</xm:f>
          </x14:formula1>
          <xm:sqref>C9</xm:sqref>
        </x14:dataValidation>
        <x14:dataValidation type="list" allowBlank="1" showInputMessage="1" showErrorMessage="1" errorTitle="Invalid Entry!" error="Enter a valid water source">
          <x14:formula1>
            <xm:f>'Manganese Data'!$B$3:$B$5</xm:f>
          </x14:formula1>
          <xm:sqref>C8</xm:sqref>
        </x14:dataValidation>
        <x14:dataValidation type="list" allowBlank="1" showInputMessage="1" showErrorMessage="1" errorTitle="Invalid Entry!" error="Enter a valid Manganese Species">
          <x14:formula1>
            <xm:f>'Manganese Data'!$B$24:$B$26</xm:f>
          </x14:formula1>
          <xm:sqref>C12</xm:sqref>
        </x14:dataValidation>
        <x14:dataValidation type="list" allowBlank="1" showInputMessage="1" showErrorMessage="1" errorTitle="Invalid Entry!" error="Enter a valid Pre-Screening option">
          <x14:formula1>
            <xm:f>'Manganese Data'!$B$37:$B$39</xm:f>
          </x14:formula1>
          <xm:sqref>C17:C19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7" zoomScale="90" zoomScaleNormal="90" workbookViewId="0">
      <selection activeCell="G33" sqref="G33"/>
    </sheetView>
  </sheetViews>
  <sheetFormatPr defaultRowHeight="15" x14ac:dyDescent="0.25"/>
  <cols>
    <col min="1" max="1" width="9.140625" customWidth="1"/>
    <col min="2" max="3" width="24.28515625" customWidth="1"/>
    <col min="4" max="4" width="9.140625" customWidth="1"/>
    <col min="6" max="7" width="22.85546875" customWidth="1"/>
    <col min="8" max="8" width="10.85546875" customWidth="1"/>
    <col min="12" max="12" width="22.85546875" customWidth="1"/>
    <col min="13" max="13" width="14.28515625" customWidth="1"/>
    <col min="14" max="14" width="14.5703125" customWidth="1"/>
    <col min="15" max="15" width="14.28515625" customWidth="1"/>
  </cols>
  <sheetData>
    <row r="1" spans="1:15" x14ac:dyDescent="0.25">
      <c r="A1" s="18"/>
      <c r="B1" s="12"/>
      <c r="C1" s="12"/>
      <c r="D1" s="12"/>
      <c r="E1" s="12"/>
      <c r="F1" s="12"/>
      <c r="G1" s="12"/>
      <c r="H1" s="12"/>
      <c r="I1" s="12"/>
      <c r="J1" s="3"/>
    </row>
    <row r="2" spans="1:15" x14ac:dyDescent="0.25">
      <c r="A2" s="4"/>
      <c r="B2" s="10"/>
      <c r="C2" s="10"/>
      <c r="D2" s="10"/>
      <c r="E2" s="10"/>
      <c r="F2" s="10"/>
      <c r="G2" s="10"/>
      <c r="H2" s="10"/>
      <c r="I2" s="10"/>
      <c r="J2" s="5"/>
    </row>
    <row r="3" spans="1:15" ht="27" thickBot="1" x14ac:dyDescent="0.45">
      <c r="A3" s="4"/>
      <c r="B3" s="19" t="s">
        <v>49</v>
      </c>
      <c r="C3" s="20"/>
      <c r="D3" s="20"/>
      <c r="E3" s="10"/>
      <c r="F3" s="11" t="s">
        <v>67</v>
      </c>
      <c r="G3" s="12"/>
      <c r="H3" s="3"/>
      <c r="I3" s="10"/>
      <c r="J3" s="5"/>
      <c r="L3" s="87" t="s">
        <v>130</v>
      </c>
      <c r="M3" s="88"/>
      <c r="N3" s="88"/>
      <c r="O3" s="89"/>
    </row>
    <row r="4" spans="1:15" ht="15" customHeight="1" thickTop="1" x14ac:dyDescent="0.25">
      <c r="A4" s="4"/>
      <c r="B4" s="10"/>
      <c r="C4" s="10"/>
      <c r="D4" s="10"/>
      <c r="E4" s="10"/>
      <c r="F4" s="13" t="s">
        <v>68</v>
      </c>
      <c r="G4" s="10"/>
      <c r="H4" s="5"/>
      <c r="I4" s="10"/>
      <c r="J4" s="5"/>
      <c r="L4" s="90" t="s">
        <v>129</v>
      </c>
      <c r="M4" s="78" t="s">
        <v>133</v>
      </c>
      <c r="N4" s="79"/>
      <c r="O4" s="80"/>
    </row>
    <row r="5" spans="1:15" x14ac:dyDescent="0.25">
      <c r="A5" s="4"/>
      <c r="B5" s="10"/>
      <c r="C5" s="10"/>
      <c r="D5" s="10"/>
      <c r="E5" s="10"/>
      <c r="F5" s="13" t="s">
        <v>69</v>
      </c>
      <c r="G5" s="10"/>
      <c r="H5" s="5"/>
      <c r="I5" s="10"/>
      <c r="J5" s="5"/>
      <c r="L5" s="90"/>
      <c r="M5" s="81"/>
      <c r="N5" s="82"/>
      <c r="O5" s="83"/>
    </row>
    <row r="6" spans="1:15" ht="15" customHeight="1" thickBot="1" x14ac:dyDescent="0.35">
      <c r="A6" s="4"/>
      <c r="B6" s="21" t="s">
        <v>18</v>
      </c>
      <c r="C6" s="28"/>
      <c r="D6" s="10"/>
      <c r="E6" s="10"/>
      <c r="F6" s="13" t="s">
        <v>70</v>
      </c>
      <c r="G6" s="10"/>
      <c r="H6" s="5"/>
      <c r="I6" s="10"/>
      <c r="J6" s="5"/>
      <c r="L6" s="91" t="s">
        <v>134</v>
      </c>
      <c r="M6" s="78" t="s">
        <v>136</v>
      </c>
      <c r="N6" s="79"/>
      <c r="O6" s="80"/>
    </row>
    <row r="7" spans="1:15" ht="15" customHeight="1" thickTop="1" x14ac:dyDescent="0.25">
      <c r="A7" s="4"/>
      <c r="B7" s="22" t="s">
        <v>4</v>
      </c>
      <c r="C7" s="23" t="s">
        <v>1</v>
      </c>
      <c r="D7" s="10"/>
      <c r="E7" s="10"/>
      <c r="F7" s="13" t="s">
        <v>71</v>
      </c>
      <c r="G7" s="10"/>
      <c r="H7" s="5"/>
      <c r="I7" s="10"/>
      <c r="J7" s="5"/>
      <c r="L7" s="91"/>
      <c r="M7" s="81"/>
      <c r="N7" s="82"/>
      <c r="O7" s="83"/>
    </row>
    <row r="8" spans="1:15" ht="15" customHeight="1" x14ac:dyDescent="0.25">
      <c r="A8" s="4"/>
      <c r="B8" s="22" t="s">
        <v>5</v>
      </c>
      <c r="C8" s="29">
        <v>1</v>
      </c>
      <c r="D8" s="10"/>
      <c r="E8" s="10"/>
      <c r="F8" s="67" t="s">
        <v>148</v>
      </c>
      <c r="G8" s="68"/>
      <c r="H8" s="69"/>
      <c r="I8" s="10"/>
      <c r="J8" s="5"/>
      <c r="L8" s="91" t="s">
        <v>135</v>
      </c>
      <c r="M8" s="92" t="s">
        <v>138</v>
      </c>
      <c r="N8" s="93"/>
      <c r="O8" s="94"/>
    </row>
    <row r="9" spans="1:15" ht="15" customHeight="1" x14ac:dyDescent="0.25">
      <c r="A9" s="4"/>
      <c r="B9" s="24"/>
      <c r="C9" s="30"/>
      <c r="D9" s="10"/>
      <c r="E9" s="10"/>
      <c r="F9" s="67"/>
      <c r="G9" s="68"/>
      <c r="H9" s="69"/>
      <c r="I9" s="10"/>
      <c r="J9" s="5"/>
      <c r="L9" s="91"/>
      <c r="M9" s="95"/>
      <c r="N9" s="96"/>
      <c r="O9" s="97"/>
    </row>
    <row r="10" spans="1:15" ht="15" customHeight="1" thickBot="1" x14ac:dyDescent="0.35">
      <c r="A10" s="4"/>
      <c r="B10" s="20" t="s">
        <v>17</v>
      </c>
      <c r="C10" s="28"/>
      <c r="D10" s="10"/>
      <c r="E10" s="10"/>
      <c r="F10" s="109" t="s">
        <v>149</v>
      </c>
      <c r="G10" s="110"/>
      <c r="H10" s="111"/>
      <c r="I10" s="10"/>
      <c r="J10" s="5"/>
      <c r="L10" s="91" t="s">
        <v>137</v>
      </c>
      <c r="M10" s="92" t="s">
        <v>139</v>
      </c>
      <c r="N10" s="93"/>
      <c r="O10" s="94"/>
    </row>
    <row r="11" spans="1:15" ht="15" customHeight="1" thickTop="1" x14ac:dyDescent="0.25">
      <c r="A11" s="4"/>
      <c r="B11" s="33" t="s">
        <v>8</v>
      </c>
      <c r="C11" s="23" t="s">
        <v>13</v>
      </c>
      <c r="D11" s="10"/>
      <c r="E11" s="10"/>
      <c r="F11" s="45"/>
      <c r="G11" s="45"/>
      <c r="H11" s="45"/>
      <c r="I11" s="10"/>
      <c r="J11" s="5"/>
      <c r="L11" s="91"/>
      <c r="M11" s="95"/>
      <c r="N11" s="96"/>
      <c r="O11" s="97"/>
    </row>
    <row r="12" spans="1:15" ht="15" customHeight="1" x14ac:dyDescent="0.25">
      <c r="A12" s="4"/>
      <c r="B12" s="33" t="s">
        <v>9</v>
      </c>
      <c r="C12" s="23" t="s">
        <v>64</v>
      </c>
      <c r="D12" s="10"/>
      <c r="E12" s="10"/>
      <c r="F12" s="10"/>
      <c r="G12" s="10"/>
      <c r="H12" s="10"/>
      <c r="I12" s="10"/>
      <c r="J12" s="5"/>
      <c r="L12" s="84" t="s">
        <v>131</v>
      </c>
      <c r="M12" s="78" t="s">
        <v>132</v>
      </c>
      <c r="N12" s="79"/>
      <c r="O12" s="80"/>
    </row>
    <row r="13" spans="1:15" x14ac:dyDescent="0.25">
      <c r="A13" s="4"/>
      <c r="B13" s="33" t="s">
        <v>16</v>
      </c>
      <c r="C13" s="23" t="s">
        <v>41</v>
      </c>
      <c r="D13" s="10"/>
      <c r="E13" s="10"/>
      <c r="F13" s="10"/>
      <c r="G13" s="10"/>
      <c r="H13" s="10"/>
      <c r="I13" s="10"/>
      <c r="J13" s="5"/>
      <c r="L13" s="84"/>
      <c r="M13" s="81"/>
      <c r="N13" s="82"/>
      <c r="O13" s="83"/>
    </row>
    <row r="14" spans="1:15" ht="20.25" thickBot="1" x14ac:dyDescent="0.35">
      <c r="A14" s="4"/>
      <c r="B14" s="10"/>
      <c r="C14" s="10"/>
      <c r="D14" s="10"/>
      <c r="E14" s="10"/>
      <c r="F14" s="20" t="s">
        <v>65</v>
      </c>
      <c r="G14" s="20"/>
      <c r="H14" s="10"/>
      <c r="I14" s="10"/>
      <c r="J14" s="5"/>
    </row>
    <row r="15" spans="1:15" ht="21" thickTop="1" thickBot="1" x14ac:dyDescent="0.35">
      <c r="A15" s="4"/>
      <c r="B15" s="20" t="s">
        <v>19</v>
      </c>
      <c r="C15" s="20"/>
      <c r="D15" s="10"/>
      <c r="E15" s="10"/>
      <c r="F15" s="98" t="s">
        <v>55</v>
      </c>
      <c r="G15" s="76" t="str">
        <f>IF(NOT(C8=1),"Valid CM","Invalid CM")</f>
        <v>Invalid CM</v>
      </c>
      <c r="H15" s="10"/>
      <c r="I15" s="10"/>
      <c r="J15" s="5"/>
    </row>
    <row r="16" spans="1:15" ht="15" customHeight="1" thickTop="1" x14ac:dyDescent="0.25">
      <c r="A16" s="4"/>
      <c r="B16" s="22" t="s">
        <v>20</v>
      </c>
      <c r="C16" s="31" t="s">
        <v>43</v>
      </c>
      <c r="D16" s="10"/>
      <c r="E16" s="10"/>
      <c r="F16" s="73"/>
      <c r="G16" s="66"/>
      <c r="H16" s="10"/>
      <c r="I16" s="10"/>
      <c r="J16" s="5"/>
    </row>
    <row r="17" spans="1:10" ht="15" customHeight="1" x14ac:dyDescent="0.25">
      <c r="A17" s="4"/>
      <c r="B17" s="22" t="s">
        <v>21</v>
      </c>
      <c r="C17" s="31" t="s">
        <v>43</v>
      </c>
      <c r="D17" s="10"/>
      <c r="E17" s="10"/>
      <c r="F17" s="73" t="s">
        <v>164</v>
      </c>
      <c r="G17" s="66" t="str">
        <f>"Valid CM"</f>
        <v>Valid CM</v>
      </c>
      <c r="H17" s="10"/>
      <c r="I17" s="10"/>
      <c r="J17" s="5"/>
    </row>
    <row r="18" spans="1:10" x14ac:dyDescent="0.25">
      <c r="A18" s="4"/>
      <c r="B18" s="22" t="s">
        <v>58</v>
      </c>
      <c r="C18" s="31" t="s">
        <v>43</v>
      </c>
      <c r="D18" s="10"/>
      <c r="E18" s="10"/>
      <c r="F18" s="73"/>
      <c r="G18" s="66"/>
      <c r="H18" s="10"/>
      <c r="I18" s="10"/>
      <c r="J18" s="5"/>
    </row>
    <row r="19" spans="1:10" x14ac:dyDescent="0.25">
      <c r="A19" s="4"/>
      <c r="B19" s="24" t="s">
        <v>26</v>
      </c>
      <c r="C19" s="31" t="s">
        <v>43</v>
      </c>
      <c r="D19" s="10"/>
      <c r="E19" s="10"/>
      <c r="F19" s="73" t="s">
        <v>57</v>
      </c>
      <c r="G19" s="66" t="str">
        <f>IF(OR(C11="As(III)",C30="&gt; 250 mg/L",C31="&gt; 40 mg/L",C23="&gt; 35 L/min"),"Invalid CM",IF(OR(C26="4-6",C26="&gt; 10"),"Valid CM with pH Adjustment","Valid CM"))</f>
        <v>Invalid CM</v>
      </c>
      <c r="H19" s="10"/>
      <c r="I19" s="10"/>
      <c r="J19" s="5"/>
    </row>
    <row r="20" spans="1:10" x14ac:dyDescent="0.25">
      <c r="A20" s="4"/>
      <c r="B20" s="24" t="s">
        <v>27</v>
      </c>
      <c r="C20" s="31" t="s">
        <v>42</v>
      </c>
      <c r="D20" s="10"/>
      <c r="E20" s="10"/>
      <c r="F20" s="73"/>
      <c r="G20" s="66"/>
      <c r="H20" s="10"/>
      <c r="I20" s="10"/>
      <c r="J20" s="5"/>
    </row>
    <row r="21" spans="1:10" x14ac:dyDescent="0.25">
      <c r="A21" s="4"/>
      <c r="B21" s="10"/>
      <c r="C21" s="10"/>
      <c r="D21" s="10"/>
      <c r="E21" s="10"/>
      <c r="F21" s="73" t="s">
        <v>58</v>
      </c>
      <c r="G21" s="66" t="str">
        <f>IF(OR(C31="&gt; 40 mg/L",C23="&lt; 35 L/min"),"Invalid CM",IF(AND(C18="absent",C19="absent",OR(C26="8-10",C26="&gt; 10")),"Valid CM with pH Adjust. &amp; Pretreatment",IF(AND(C18="absent",C19="absent"),"Valid CM with Pretreatment",IF(OR(C26="8-10",C26="&gt; 10"),"Valid CM with pH Adjustment","Valid CM"))))</f>
        <v>Valid CM with Pretreatment</v>
      </c>
      <c r="H21" s="10"/>
      <c r="I21" s="10"/>
      <c r="J21" s="5"/>
    </row>
    <row r="22" spans="1:10" ht="20.25" thickBot="1" x14ac:dyDescent="0.35">
      <c r="A22" s="4"/>
      <c r="B22" s="20" t="s">
        <v>37</v>
      </c>
      <c r="C22" s="20"/>
      <c r="D22" s="10"/>
      <c r="E22" s="10"/>
      <c r="F22" s="73"/>
      <c r="G22" s="66"/>
      <c r="H22" s="10"/>
      <c r="I22" s="10"/>
      <c r="J22" s="5"/>
    </row>
    <row r="23" spans="1:10" ht="15.75" thickTop="1" x14ac:dyDescent="0.25">
      <c r="A23" s="4"/>
      <c r="B23" s="24" t="s">
        <v>38</v>
      </c>
      <c r="C23" s="31" t="s">
        <v>114</v>
      </c>
      <c r="D23" s="10"/>
      <c r="E23" s="10"/>
      <c r="F23" s="73" t="s">
        <v>59</v>
      </c>
      <c r="G23" s="66" t="str">
        <f>IF(OR(C7="Surface Water",C31="&gt; 40 mg/L",AND(C28="&lt; 0.3 mg/L",C29="&lt; 0.02 mg/L")),"Invalid CM",IF(AND(C18="absent",C19="absent",OR(C26="8-10",C26="&gt; 10")),"Valid CM with pH Adjust. &amp; Pretreatment",IF(AND(C18="absent",C19="absent"),"Valid CM with Pretreatment",IF(OR(C26="8-10",C26="&gt; 10"),"Valid CM with pH Adjustment","Valid CM"))))</f>
        <v>Invalid CM</v>
      </c>
      <c r="H23" s="10"/>
      <c r="I23" s="10"/>
      <c r="J23" s="5"/>
    </row>
    <row r="24" spans="1:10" x14ac:dyDescent="0.25">
      <c r="A24" s="4"/>
      <c r="B24" s="10"/>
      <c r="C24" s="10"/>
      <c r="D24" s="10"/>
      <c r="E24" s="10"/>
      <c r="F24" s="73"/>
      <c r="G24" s="66"/>
      <c r="H24" s="10"/>
      <c r="I24" s="10"/>
      <c r="J24" s="5"/>
    </row>
    <row r="25" spans="1:10" ht="20.25" thickBot="1" x14ac:dyDescent="0.35">
      <c r="A25" s="4"/>
      <c r="B25" s="20" t="s">
        <v>28</v>
      </c>
      <c r="C25" s="20"/>
      <c r="D25" s="10"/>
      <c r="E25" s="10"/>
      <c r="F25" s="73" t="s">
        <v>61</v>
      </c>
      <c r="G25" s="66" t="str">
        <f>IF(OR(C23="&lt; 35 L/min",C33="&lt; 60 mg-CaCO3/L"),"Invalid CM",IF(AND(C18="absent",C19="absent",OR(C26="8-10",C26="6-8",C26="4-6")),"Valid CM with pH Adjust. &amp; Pretreatment",IF(AND(C18="absent",C19="absent"),"Valid CM with Pretreatment",IF(OR(C26="8-10",C26="6-8",C26="4-6"),"Valid CM with pH Adjustment","Valid CM"))))</f>
        <v>Valid CM with pH Adjust. &amp; Pretreatment</v>
      </c>
      <c r="H25" s="10"/>
      <c r="I25" s="10"/>
      <c r="J25" s="5"/>
    </row>
    <row r="26" spans="1:10" ht="15" customHeight="1" thickTop="1" x14ac:dyDescent="0.25">
      <c r="A26" s="4"/>
      <c r="B26" s="24" t="s">
        <v>29</v>
      </c>
      <c r="C26" s="31" t="s">
        <v>47</v>
      </c>
      <c r="D26" s="10"/>
      <c r="E26" s="10"/>
      <c r="F26" s="73"/>
      <c r="G26" s="66"/>
      <c r="H26" s="10"/>
      <c r="I26" s="10"/>
      <c r="J26" s="5"/>
    </row>
    <row r="27" spans="1:10" ht="15" customHeight="1" x14ac:dyDescent="0.25">
      <c r="A27" s="4"/>
      <c r="B27" s="24" t="s">
        <v>30</v>
      </c>
      <c r="C27" s="31" t="s">
        <v>50</v>
      </c>
      <c r="D27" s="10"/>
      <c r="E27" s="10"/>
      <c r="F27" s="73" t="s">
        <v>62</v>
      </c>
      <c r="G27" s="66" t="str">
        <f>IF(OR(C27="&gt; 1.0 NTU",C31="&gt; 40 mg/L",C34="&gt; 3.0 mg/L",C23="&gt; 35 L/min"),"Invalid CM",IF(OR(C26="6-8",C26="8-10",C26="&gt; 10"),"Valid CM with pH Adjustment","Valid CM"))</f>
        <v>Invalid CM</v>
      </c>
      <c r="H27" s="10"/>
      <c r="I27" s="10"/>
      <c r="J27" s="5"/>
    </row>
    <row r="28" spans="1:10" x14ac:dyDescent="0.25">
      <c r="A28" s="4"/>
      <c r="B28" s="24" t="s">
        <v>31</v>
      </c>
      <c r="C28" s="31" t="s">
        <v>66</v>
      </c>
      <c r="D28" s="10"/>
      <c r="E28" s="10"/>
      <c r="F28" s="73"/>
      <c r="G28" s="66"/>
      <c r="H28" s="10"/>
      <c r="I28" s="10"/>
      <c r="J28" s="5"/>
    </row>
    <row r="29" spans="1:10" ht="15" customHeight="1" x14ac:dyDescent="0.25">
      <c r="A29" s="4"/>
      <c r="B29" s="24" t="s">
        <v>32</v>
      </c>
      <c r="C29" s="31" t="s">
        <v>52</v>
      </c>
      <c r="D29" s="10"/>
      <c r="E29" s="10"/>
      <c r="F29" s="73" t="s">
        <v>60</v>
      </c>
      <c r="G29" s="66" t="str">
        <f>IF(OR(C23="&lt; 35 L/min",C27= "&gt; 1.0 NTU"),"Invalid CM",IF(AND(C18="absent",C19="absent",OR(C26="8-10",C26="&gt; 10")),"Valid CM with pH Adjust. &amp; Pretreatment",IF(AND(C18="absent",C19="absent"),"Valid CM with Pretreatment",IF(OR(C26="8-10",C26="&gt; 10"),"Valid CM with pH Adjustment","Valid CM"))))</f>
        <v>Invalid CM</v>
      </c>
      <c r="H29" s="10"/>
      <c r="I29" s="10"/>
      <c r="J29" s="5"/>
    </row>
    <row r="30" spans="1:10" ht="15" customHeight="1" x14ac:dyDescent="0.25">
      <c r="A30" s="4"/>
      <c r="B30" s="24" t="s">
        <v>33</v>
      </c>
      <c r="C30" s="31" t="s">
        <v>75</v>
      </c>
      <c r="D30" s="10"/>
      <c r="E30" s="10"/>
      <c r="F30" s="73"/>
      <c r="G30" s="66"/>
      <c r="H30" s="10"/>
      <c r="I30" s="10"/>
      <c r="J30" s="5"/>
    </row>
    <row r="31" spans="1:10" x14ac:dyDescent="0.25">
      <c r="A31" s="4"/>
      <c r="B31" s="24" t="s">
        <v>34</v>
      </c>
      <c r="C31" s="31" t="s">
        <v>74</v>
      </c>
      <c r="D31" s="10"/>
      <c r="E31" s="10"/>
      <c r="F31" s="73" t="s">
        <v>98</v>
      </c>
      <c r="G31" s="66" t="str">
        <f>IF(OR(C27="&gt; 1.0 NTU",C28="&gt; 0.3 mg/L",C32="present"),"Invalid CM","Valid CM")</f>
        <v>Invalid CM</v>
      </c>
      <c r="H31" s="10"/>
      <c r="I31" s="10"/>
      <c r="J31" s="5"/>
    </row>
    <row r="32" spans="1:10" x14ac:dyDescent="0.25">
      <c r="A32" s="4"/>
      <c r="B32" s="24" t="s">
        <v>35</v>
      </c>
      <c r="C32" s="31" t="s">
        <v>43</v>
      </c>
      <c r="D32" s="10"/>
      <c r="E32" s="10"/>
      <c r="F32" s="73"/>
      <c r="G32" s="66"/>
      <c r="H32" s="10"/>
      <c r="I32" s="10"/>
      <c r="J32" s="5"/>
    </row>
    <row r="33" spans="1:10" x14ac:dyDescent="0.25">
      <c r="A33" s="4"/>
      <c r="B33" s="24" t="s">
        <v>36</v>
      </c>
      <c r="C33" s="31" t="s">
        <v>77</v>
      </c>
      <c r="D33" s="10"/>
      <c r="E33" s="10"/>
      <c r="F33" s="10"/>
      <c r="G33" s="10"/>
      <c r="H33" s="10"/>
      <c r="I33" s="10"/>
      <c r="J33" s="5"/>
    </row>
    <row r="34" spans="1:10" x14ac:dyDescent="0.25">
      <c r="A34" s="4"/>
      <c r="B34" s="24" t="s">
        <v>79</v>
      </c>
      <c r="C34" s="31" t="s">
        <v>100</v>
      </c>
      <c r="D34" s="10"/>
      <c r="E34" s="10"/>
      <c r="F34" s="10"/>
      <c r="G34" s="10"/>
      <c r="H34" s="10"/>
      <c r="I34" s="10"/>
      <c r="J34" s="5"/>
    </row>
    <row r="35" spans="1:10" x14ac:dyDescent="0.25">
      <c r="A35" s="4"/>
      <c r="B35" s="10"/>
      <c r="C35" s="10"/>
      <c r="D35" s="10"/>
      <c r="E35" s="10"/>
      <c r="F35" s="10"/>
      <c r="G35" s="10"/>
      <c r="H35" s="10"/>
      <c r="I35" s="10"/>
      <c r="J35" s="5"/>
    </row>
    <row r="36" spans="1:10" x14ac:dyDescent="0.25">
      <c r="A36" s="4"/>
      <c r="B36" s="10"/>
      <c r="C36" s="10"/>
      <c r="D36" s="10"/>
      <c r="E36" s="10"/>
      <c r="F36" s="10"/>
      <c r="G36" s="10"/>
      <c r="H36" s="10"/>
      <c r="I36" s="10"/>
      <c r="J36" s="5"/>
    </row>
    <row r="37" spans="1:10" x14ac:dyDescent="0.25">
      <c r="A37" s="4"/>
      <c r="B37" s="10"/>
      <c r="C37" s="10"/>
      <c r="D37" s="10"/>
      <c r="E37" s="10"/>
      <c r="F37" s="10"/>
      <c r="G37" s="10"/>
      <c r="H37" s="10"/>
      <c r="I37" s="10"/>
      <c r="J37" s="5"/>
    </row>
    <row r="38" spans="1:10" x14ac:dyDescent="0.25">
      <c r="A38" s="4"/>
      <c r="B38" s="10"/>
      <c r="C38" s="10"/>
      <c r="D38" s="10"/>
      <c r="E38" s="10"/>
      <c r="F38" s="10"/>
      <c r="G38" s="10"/>
      <c r="H38" s="10"/>
      <c r="I38" s="10"/>
      <c r="J38" s="5"/>
    </row>
    <row r="39" spans="1:10" x14ac:dyDescent="0.25">
      <c r="A39" s="4"/>
      <c r="B39" s="10"/>
      <c r="C39" s="10"/>
      <c r="D39" s="10"/>
      <c r="E39" s="10"/>
      <c r="F39" s="10"/>
      <c r="G39" s="10"/>
      <c r="H39" s="10"/>
      <c r="I39" s="10"/>
      <c r="J39" s="5"/>
    </row>
    <row r="40" spans="1:10" x14ac:dyDescent="0.25">
      <c r="A40" s="4"/>
      <c r="B40" s="10"/>
      <c r="D40" s="10"/>
      <c r="E40" s="10"/>
      <c r="F40" s="10"/>
      <c r="G40" s="10"/>
      <c r="H40" s="10"/>
      <c r="I40" s="10"/>
      <c r="J40" s="5"/>
    </row>
    <row r="41" spans="1:10" x14ac:dyDescent="0.25">
      <c r="A41" s="6"/>
      <c r="B41" s="27"/>
      <c r="C41" s="27"/>
      <c r="D41" s="27"/>
      <c r="E41" s="27"/>
      <c r="F41" s="27"/>
      <c r="G41" s="27"/>
      <c r="H41" s="27"/>
      <c r="I41" s="27"/>
      <c r="J41" s="7"/>
    </row>
  </sheetData>
  <mergeCells count="31">
    <mergeCell ref="F29:F30"/>
    <mergeCell ref="G29:G30"/>
    <mergeCell ref="F31:F32"/>
    <mergeCell ref="G31:G32"/>
    <mergeCell ref="F23:F24"/>
    <mergeCell ref="G23:G24"/>
    <mergeCell ref="F25:F26"/>
    <mergeCell ref="G25:G26"/>
    <mergeCell ref="F27:F28"/>
    <mergeCell ref="G27:G28"/>
    <mergeCell ref="F17:F18"/>
    <mergeCell ref="G17:G18"/>
    <mergeCell ref="F19:F20"/>
    <mergeCell ref="G19:G20"/>
    <mergeCell ref="F21:F22"/>
    <mergeCell ref="G21:G22"/>
    <mergeCell ref="F15:F16"/>
    <mergeCell ref="G15:G16"/>
    <mergeCell ref="L3:O3"/>
    <mergeCell ref="L4:L5"/>
    <mergeCell ref="M4:O5"/>
    <mergeCell ref="L6:L7"/>
    <mergeCell ref="M6:O7"/>
    <mergeCell ref="L8:L9"/>
    <mergeCell ref="M8:O9"/>
    <mergeCell ref="F8:H9"/>
    <mergeCell ref="F10:H10"/>
    <mergeCell ref="L10:L11"/>
    <mergeCell ref="M10:O11"/>
    <mergeCell ref="L12:L13"/>
    <mergeCell ref="M12:O13"/>
  </mergeCells>
  <conditionalFormatting sqref="G15:G32">
    <cfRule type="cellIs" dxfId="4" priority="1" operator="equal">
      <formula>"Valid CM with Pretreatment"</formula>
    </cfRule>
    <cfRule type="cellIs" dxfId="3" priority="2" operator="equal">
      <formula>"Valid CM with pH Adjust. &amp; Pretreatment"</formula>
    </cfRule>
    <cfRule type="cellIs" dxfId="2" priority="3" operator="equal">
      <formula>"Valid CM with pH Adjustment"</formula>
    </cfRule>
    <cfRule type="cellIs" dxfId="1" priority="4" operator="equal">
      <formula>"Invalid CM"</formula>
    </cfRule>
    <cfRule type="cellIs" dxfId="0" priority="5" operator="equal">
      <formula>"Valid CM"</formula>
    </cfRule>
  </conditionalFormatting>
  <hyperlinks>
    <hyperlink ref="F15:F16" location="'Technology Description'!B59" display="Selective Pumping"/>
    <hyperlink ref="F17:F18" location="'Technology Description'!B73" display="New Source Well(s)"/>
    <hyperlink ref="F19:F20" location="'Technology Description'!B87" display="Ion Exchange (IX)"/>
    <hyperlink ref="F21:F22" location="'Technology Description'!H59" display="Conventional Treatment"/>
    <hyperlink ref="F23:F24" location="'Technology Description'!H74" display="Iron/Manganese Oxidation"/>
    <hyperlink ref="F25:F26" location="'Technology Description'!H90" display="Lime Softening"/>
    <hyperlink ref="F31:F32" location="'Technology Description'!N90" display="PWDU/RO"/>
    <hyperlink ref="F27:F28" location="'Technology Description'!N59" display="Adsoprtion Media"/>
    <hyperlink ref="F29:F30" location="'Technology Description'!N74" display="Cogulation Assissted Microfiltration"/>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0">
        <x14:dataValidation type="list" allowBlank="1" showInputMessage="1" showErrorMessage="1" errorTitle="Invalid Entry!" error="Please Select Valid TOC Concentration">
          <x14:formula1>
            <xm:f>'Arsenic data'!$E$47:$E$49</xm:f>
          </x14:formula1>
          <xm:sqref>C34</xm:sqref>
        </x14:dataValidation>
        <x14:dataValidation type="list" allowBlank="1" showInputMessage="1" showErrorMessage="1" errorTitle="Invalid Entry!" error="Please Select Valid Hardness Concentration">
          <x14:formula1>
            <xm:f>'Arsenic data'!$E$42:$E$44</xm:f>
          </x14:formula1>
          <xm:sqref>C33</xm:sqref>
        </x14:dataValidation>
        <x14:dataValidation type="list" allowBlank="1" showInputMessage="1" showErrorMessage="1" errorTitle="Invalid Entry!" error="Please Select Valid Calcium Concentration">
          <x14:formula1>
            <xm:f>'Arsenic data'!$E$37:$E$39</xm:f>
          </x14:formula1>
          <xm:sqref>C32</xm:sqref>
        </x14:dataValidation>
        <x14:dataValidation type="list" allowBlank="1" showInputMessage="1" showErrorMessage="1" errorTitle="Invalid Entry!" error="Please Select Valid Sulfate Concentration">
          <x14:formula1>
            <xm:f>'Arsenic data'!$E$32:$E$34</xm:f>
          </x14:formula1>
          <xm:sqref>C31</xm:sqref>
        </x14:dataValidation>
        <x14:dataValidation type="list" allowBlank="1" showInputMessage="1" showErrorMessage="1" errorTitle="Invalid Entry!" error="Please Select Valid TDS Concentration">
          <x14:formula1>
            <xm:f>'Arsenic data'!$E$27:$E$29</xm:f>
          </x14:formula1>
          <xm:sqref>C30</xm:sqref>
        </x14:dataValidation>
        <x14:dataValidation type="list" allowBlank="1" showInputMessage="1" showErrorMessage="1" errorTitle="Invalid Entry!" error="Please Select Valid Manganese Concentration">
          <x14:formula1>
            <xm:f>'Arsenic data'!$E$22:$E$24</xm:f>
          </x14:formula1>
          <xm:sqref>C29</xm:sqref>
        </x14:dataValidation>
        <x14:dataValidation type="list" allowBlank="1" showInputMessage="1" showErrorMessage="1" errorTitle="Invalid Entry!" error="Please Select Valid Iron Concentration">
          <x14:formula1>
            <xm:f>'Arsenic data'!$E$17:$E$19</xm:f>
          </x14:formula1>
          <xm:sqref>C28</xm:sqref>
        </x14:dataValidation>
        <x14:dataValidation type="list" allowBlank="1" showInputMessage="1" showErrorMessage="1" errorTitle="Invalid Entry!" error="Please Select Valid Turbidity Option">
          <x14:formula1>
            <xm:f>'Arsenic data'!$E$12:$E$14</xm:f>
          </x14:formula1>
          <xm:sqref>C27</xm:sqref>
        </x14:dataValidation>
        <x14:dataValidation type="list" allowBlank="1" showInputMessage="1" showErrorMessage="1" errorTitle="Invalid Entry!" error="Please Select Valid pH">
          <x14:formula1>
            <xm:f>'Arsenic data'!$E$6:$E$9</xm:f>
          </x14:formula1>
          <xm:sqref>C26</xm:sqref>
        </x14:dataValidation>
        <x14:dataValidation type="list" allowBlank="1" showInputMessage="1" showErrorMessage="1" errorTitle="Invalid Entry!" error="Please Select Valid Plant Flows">
          <x14:formula1>
            <xm:f>'Arsenic data'!$E$2:$E$3</xm:f>
          </x14:formula1>
          <xm:sqref>C23</xm:sqref>
        </x14:dataValidation>
        <x14:dataValidation type="list" allowBlank="1" showInputMessage="1" showErrorMessage="1" errorTitle="Invalid Entry!" error="Please Select Valid Chlorination Option">
          <x14:formula1>
            <xm:f>'Arsenic data'!$B$67:$B$69</xm:f>
          </x14:formula1>
          <xm:sqref>C20</xm:sqref>
        </x14:dataValidation>
        <x14:dataValidation type="list" allowBlank="1" showInputMessage="1" showErrorMessage="1" errorTitle="Invalid Entry!" error="Please Select Valid Membrane Option">
          <x14:formula1>
            <xm:f>'Arsenic data'!$B$62:$B$64</xm:f>
          </x14:formula1>
          <xm:sqref>C19</xm:sqref>
        </x14:dataValidation>
        <x14:dataValidation type="list" allowBlank="1" showInputMessage="1" showErrorMessage="1" errorTitle="Invalid Entry!" error="Please Select Valid Coagulation Option">
          <x14:formula1>
            <xm:f>'Arsenic data'!$B$42:$B$44</xm:f>
          </x14:formula1>
          <xm:sqref>C18</xm:sqref>
        </x14:dataValidation>
        <x14:dataValidation type="list" allowBlank="1" showInputMessage="1" showErrorMessage="1" errorTitle="Invalid Entry!" error="Please Select Valid Pre-Oxidation Option">
          <x14:formula1>
            <xm:f>'Arsenic data'!$B$37:$B$39</xm:f>
          </x14:formula1>
          <xm:sqref>C17</xm:sqref>
        </x14:dataValidation>
        <x14:dataValidation type="list" allowBlank="1" showInputMessage="1" showErrorMessage="1" errorTitle="Invalid Entry!" error="Please Select Valid Pre-Screening Option">
          <x14:formula1>
            <xm:f>'Arsenic data'!$B$32:$B$34</xm:f>
          </x14:formula1>
          <xm:sqref>C16</xm:sqref>
        </x14:dataValidation>
        <x14:dataValidation type="list" allowBlank="1" showInputMessage="1" showErrorMessage="1" errorTitle="Invalid Entry!" error="Please Select Frequency of Occurence">
          <x14:formula1>
            <xm:f>'Arsenic data'!$B$28:$B$29</xm:f>
          </x14:formula1>
          <xm:sqref>C13</xm:sqref>
        </x14:dataValidation>
        <x14:dataValidation type="list" allowBlank="1" showInputMessage="1" showErrorMessage="1" errorTitle="Invalid Entry!" error="Please Select Valid Arsenic Concentration">
          <x14:formula1>
            <xm:f>'Arsenic data'!$B$24:$B$25</xm:f>
          </x14:formula1>
          <xm:sqref>C12</xm:sqref>
        </x14:dataValidation>
        <x14:dataValidation type="list" allowBlank="1" showInputMessage="1" showErrorMessage="1" errorTitle="Invalid Entry!" error="Please Select Valid Arsenic Species">
          <x14:formula1>
            <xm:f>'Arsenic data'!$B$19:$B$21</xm:f>
          </x14:formula1>
          <xm:sqref>C11</xm:sqref>
        </x14:dataValidation>
        <x14:dataValidation type="list" allowBlank="1" showInputMessage="1" showErrorMessage="1" errorTitle="Invalid Entry" error="Please Select Valid Number of Water Sources">
          <x14:formula1>
            <xm:f>'Arsenic data'!$B$8:$B$10</xm:f>
          </x14:formula1>
          <xm:sqref>C8</xm:sqref>
        </x14:dataValidation>
        <x14:dataValidation type="list" allowBlank="1" showInputMessage="1" showErrorMessage="1" errorTitle="Invalid Entry!" error="Please Select Valid Water Source">
          <x14:formula1>
            <xm:f>'Arsenic data'!$B$2:$B$4</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C5" sqref="C5"/>
    </sheetView>
  </sheetViews>
  <sheetFormatPr defaultRowHeight="15" x14ac:dyDescent="0.25"/>
  <cols>
    <col min="1" max="1" width="12.140625" customWidth="1"/>
    <col min="3" max="5" width="10.42578125" bestFit="1" customWidth="1"/>
    <col min="6" max="6" width="5.42578125" customWidth="1"/>
  </cols>
  <sheetData>
    <row r="1" spans="1:7" x14ac:dyDescent="0.25">
      <c r="A1" s="2" t="s">
        <v>159</v>
      </c>
      <c r="B1" s="12"/>
      <c r="C1" s="12"/>
      <c r="D1" s="12"/>
      <c r="E1" s="3"/>
      <c r="F1" s="12"/>
      <c r="G1" s="37"/>
    </row>
    <row r="2" spans="1:7" x14ac:dyDescent="0.25">
      <c r="A2" s="47" t="s">
        <v>160</v>
      </c>
      <c r="B2" s="10"/>
      <c r="C2" s="10"/>
      <c r="D2" s="10"/>
      <c r="E2" s="5"/>
      <c r="F2" s="10"/>
      <c r="G2" s="37"/>
    </row>
    <row r="3" spans="1:7" x14ac:dyDescent="0.25">
      <c r="A3" s="4"/>
      <c r="B3" s="10"/>
      <c r="C3" s="10"/>
      <c r="D3" s="10"/>
      <c r="E3" s="5"/>
      <c r="F3" s="10"/>
      <c r="G3" s="37"/>
    </row>
    <row r="4" spans="1:7" x14ac:dyDescent="0.25">
      <c r="A4" s="47" t="s">
        <v>161</v>
      </c>
      <c r="B4" s="10"/>
      <c r="C4" s="61"/>
      <c r="D4" s="53"/>
      <c r="E4" s="54"/>
      <c r="F4" s="52"/>
      <c r="G4" s="37"/>
    </row>
    <row r="5" spans="1:7" x14ac:dyDescent="0.25">
      <c r="A5" s="50" t="s">
        <v>150</v>
      </c>
      <c r="B5" s="51" t="s">
        <v>155</v>
      </c>
      <c r="C5" s="60"/>
      <c r="D5" s="59"/>
      <c r="E5" s="56"/>
      <c r="F5" s="10"/>
      <c r="G5" s="37"/>
    </row>
    <row r="6" spans="1:7" x14ac:dyDescent="0.25">
      <c r="A6" s="48" t="s">
        <v>151</v>
      </c>
      <c r="B6" s="49" t="s">
        <v>156</v>
      </c>
      <c r="C6" s="62"/>
      <c r="D6" s="55"/>
      <c r="E6" s="57"/>
      <c r="F6" s="58"/>
      <c r="G6" s="37"/>
    </row>
    <row r="7" spans="1:7" x14ac:dyDescent="0.25">
      <c r="A7" s="48" t="s">
        <v>152</v>
      </c>
      <c r="B7" s="49" t="s">
        <v>157</v>
      </c>
      <c r="C7" s="62"/>
      <c r="D7" s="55"/>
      <c r="E7" s="57"/>
      <c r="F7" s="58"/>
      <c r="G7" s="37"/>
    </row>
    <row r="8" spans="1:7" x14ac:dyDescent="0.25">
      <c r="A8" s="48" t="s">
        <v>153</v>
      </c>
      <c r="B8" s="49" t="s">
        <v>158</v>
      </c>
      <c r="C8" s="62"/>
      <c r="D8" s="55"/>
      <c r="E8" s="57"/>
      <c r="F8" s="58"/>
      <c r="G8" s="37"/>
    </row>
    <row r="9" spans="1:7" x14ac:dyDescent="0.25">
      <c r="A9" s="48" t="s">
        <v>36</v>
      </c>
      <c r="B9" s="49" t="s">
        <v>156</v>
      </c>
      <c r="C9" s="62"/>
      <c r="D9" s="55"/>
      <c r="E9" s="57"/>
      <c r="F9" s="58"/>
      <c r="G9" s="37"/>
    </row>
    <row r="10" spans="1:7" x14ac:dyDescent="0.25">
      <c r="A10" s="48" t="s">
        <v>29</v>
      </c>
      <c r="B10" s="49"/>
      <c r="C10" s="62"/>
      <c r="D10" s="55"/>
      <c r="E10" s="57"/>
      <c r="F10" s="58"/>
      <c r="G10" s="37"/>
    </row>
    <row r="11" spans="1:7" x14ac:dyDescent="0.25">
      <c r="A11" s="48" t="s">
        <v>33</v>
      </c>
      <c r="B11" s="49" t="s">
        <v>156</v>
      </c>
      <c r="C11" s="62"/>
      <c r="D11" s="55"/>
      <c r="E11" s="57"/>
      <c r="F11" s="58"/>
      <c r="G11" s="37"/>
    </row>
    <row r="12" spans="1:7" x14ac:dyDescent="0.25">
      <c r="A12" s="48" t="s">
        <v>30</v>
      </c>
      <c r="B12" s="49" t="s">
        <v>163</v>
      </c>
      <c r="C12" s="62"/>
      <c r="D12" s="55"/>
      <c r="E12" s="57"/>
      <c r="F12" s="58"/>
      <c r="G12" s="37"/>
    </row>
    <row r="13" spans="1:7" x14ac:dyDescent="0.25">
      <c r="A13" s="48" t="s">
        <v>79</v>
      </c>
      <c r="B13" s="49" t="s">
        <v>156</v>
      </c>
      <c r="C13" s="62"/>
      <c r="D13" s="55"/>
      <c r="E13" s="57"/>
      <c r="F13" s="58"/>
      <c r="G13" s="37"/>
    </row>
    <row r="14" spans="1:7" x14ac:dyDescent="0.25">
      <c r="A14" s="48" t="s">
        <v>31</v>
      </c>
      <c r="B14" s="49" t="s">
        <v>156</v>
      </c>
      <c r="C14" s="62"/>
      <c r="D14" s="55"/>
      <c r="E14" s="57"/>
      <c r="F14" s="58"/>
      <c r="G14" s="37"/>
    </row>
    <row r="15" spans="1:7" x14ac:dyDescent="0.25">
      <c r="A15" s="48" t="s">
        <v>32</v>
      </c>
      <c r="B15" s="49" t="s">
        <v>156</v>
      </c>
      <c r="C15" s="63"/>
      <c r="D15" s="64"/>
      <c r="E15" s="65"/>
      <c r="F15" s="58"/>
      <c r="G15" s="37"/>
    </row>
    <row r="16" spans="1:7" x14ac:dyDescent="0.25">
      <c r="A16" s="48" t="s">
        <v>162</v>
      </c>
      <c r="B16" s="49" t="s">
        <v>156</v>
      </c>
      <c r="C16" s="62"/>
      <c r="D16" s="55"/>
      <c r="E16" s="57"/>
      <c r="F16" s="58"/>
      <c r="G16" s="37"/>
    </row>
    <row r="17" spans="1:7" x14ac:dyDescent="0.25">
      <c r="A17" s="48" t="s">
        <v>35</v>
      </c>
      <c r="B17" s="49" t="s">
        <v>156</v>
      </c>
      <c r="C17" s="62"/>
      <c r="D17" s="55"/>
      <c r="E17" s="57"/>
      <c r="F17" s="58"/>
      <c r="G17" s="37"/>
    </row>
    <row r="18" spans="1:7" x14ac:dyDescent="0.25">
      <c r="A18" s="48" t="s">
        <v>154</v>
      </c>
      <c r="B18" s="49" t="s">
        <v>156</v>
      </c>
      <c r="C18" s="62"/>
      <c r="D18" s="55"/>
      <c r="E18" s="57"/>
      <c r="F18" s="10"/>
      <c r="G18" s="37"/>
    </row>
    <row r="19" spans="1:7" x14ac:dyDescent="0.25">
      <c r="A19" s="6"/>
      <c r="B19" s="27"/>
      <c r="C19" s="49"/>
      <c r="D19" s="27"/>
      <c r="E19" s="27"/>
      <c r="F19" s="27"/>
      <c r="G19" s="3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104"/>
  <sheetViews>
    <sheetView zoomScale="85" zoomScaleNormal="85" workbookViewId="0">
      <selection activeCell="H36" sqref="H36:L48"/>
    </sheetView>
  </sheetViews>
  <sheetFormatPr defaultRowHeight="15" x14ac:dyDescent="0.25"/>
  <cols>
    <col min="2" max="3" width="9.140625" customWidth="1"/>
  </cols>
  <sheetData>
    <row r="1" spans="1:28" x14ac:dyDescent="0.25">
      <c r="A1" s="18"/>
      <c r="B1" s="12"/>
      <c r="C1" s="12"/>
      <c r="D1" s="12"/>
      <c r="E1" s="12"/>
      <c r="F1" s="12"/>
      <c r="G1" s="12"/>
      <c r="H1" s="12"/>
      <c r="I1" s="12"/>
      <c r="J1" s="12"/>
      <c r="K1" s="12"/>
      <c r="L1" s="12"/>
      <c r="M1" s="12"/>
      <c r="N1" s="12"/>
      <c r="O1" s="12"/>
      <c r="P1" s="12"/>
      <c r="Q1" s="12"/>
      <c r="R1" s="12"/>
      <c r="S1" s="12"/>
      <c r="T1" s="12"/>
      <c r="U1" s="12"/>
      <c r="V1" s="12"/>
      <c r="W1" s="12"/>
      <c r="X1" s="12"/>
      <c r="Y1" s="3"/>
    </row>
    <row r="2" spans="1:28" x14ac:dyDescent="0.25">
      <c r="A2" s="4"/>
      <c r="B2" s="10"/>
      <c r="C2" s="10"/>
      <c r="D2" s="10"/>
      <c r="E2" s="10"/>
      <c r="F2" s="10"/>
      <c r="G2" s="10"/>
      <c r="H2" s="10"/>
      <c r="I2" s="10"/>
      <c r="J2" s="10"/>
      <c r="K2" s="10"/>
      <c r="L2" s="10"/>
      <c r="M2" s="10"/>
      <c r="N2" s="10"/>
      <c r="O2" s="10"/>
      <c r="P2" s="10"/>
      <c r="Q2" s="10"/>
      <c r="R2" s="10"/>
      <c r="S2" s="10"/>
      <c r="T2" s="10"/>
      <c r="U2" s="10"/>
      <c r="V2" s="10"/>
      <c r="W2" s="10"/>
      <c r="X2" s="10"/>
      <c r="Y2" s="5"/>
    </row>
    <row r="3" spans="1:28" ht="20.25" thickBot="1" x14ac:dyDescent="0.35">
      <c r="A3" s="4"/>
      <c r="B3" s="20" t="s">
        <v>104</v>
      </c>
      <c r="C3" s="20"/>
      <c r="D3" s="20"/>
      <c r="E3" s="20"/>
      <c r="F3" s="20"/>
      <c r="G3" s="10"/>
      <c r="H3" s="10"/>
      <c r="I3" s="10"/>
      <c r="J3" s="10"/>
      <c r="K3" s="10"/>
      <c r="L3" s="10"/>
      <c r="M3" s="10"/>
      <c r="N3" s="10"/>
      <c r="O3" s="10"/>
      <c r="P3" s="10"/>
      <c r="Q3" s="10"/>
      <c r="R3" s="10"/>
      <c r="S3" s="10"/>
      <c r="T3" s="10"/>
      <c r="U3" s="10"/>
      <c r="V3" s="10"/>
      <c r="W3" s="10"/>
      <c r="X3" s="10"/>
      <c r="Y3" s="5"/>
    </row>
    <row r="4" spans="1:28" ht="16.5" thickTop="1" thickBot="1" x14ac:dyDescent="0.3">
      <c r="A4" s="4"/>
      <c r="B4" s="10"/>
      <c r="C4" s="10"/>
      <c r="D4" s="10"/>
      <c r="E4" s="10"/>
      <c r="F4" s="10"/>
      <c r="G4" s="10"/>
      <c r="H4" s="10"/>
      <c r="I4" s="10"/>
      <c r="J4" s="10"/>
      <c r="K4" s="10"/>
      <c r="L4" s="10"/>
      <c r="M4" s="10"/>
      <c r="N4" s="10"/>
      <c r="O4" s="10"/>
      <c r="P4" s="10"/>
      <c r="Q4" s="10"/>
      <c r="R4" s="10"/>
      <c r="S4" s="10"/>
      <c r="T4" s="10"/>
      <c r="U4" s="10"/>
      <c r="V4" s="10"/>
      <c r="W4" s="10"/>
      <c r="X4" s="10"/>
      <c r="Y4" s="5"/>
    </row>
    <row r="5" spans="1:28" ht="18" thickBot="1" x14ac:dyDescent="0.35">
      <c r="A5" s="4"/>
      <c r="B5" s="112" t="s">
        <v>55</v>
      </c>
      <c r="C5" s="113"/>
      <c r="D5" s="113"/>
      <c r="E5" s="113"/>
      <c r="F5" s="114"/>
      <c r="G5" s="10"/>
      <c r="H5" s="112" t="s">
        <v>93</v>
      </c>
      <c r="I5" s="113"/>
      <c r="J5" s="113"/>
      <c r="K5" s="113"/>
      <c r="L5" s="114"/>
      <c r="M5" s="10"/>
      <c r="N5" s="112" t="s">
        <v>96</v>
      </c>
      <c r="O5" s="113"/>
      <c r="P5" s="113"/>
      <c r="Q5" s="113"/>
      <c r="R5" s="114"/>
      <c r="S5" s="10"/>
      <c r="T5" s="112" t="s">
        <v>107</v>
      </c>
      <c r="U5" s="113"/>
      <c r="V5" s="113"/>
      <c r="W5" s="113"/>
      <c r="X5" s="114"/>
      <c r="Y5" s="5"/>
    </row>
    <row r="6" spans="1:28" ht="15.75" customHeight="1" x14ac:dyDescent="0.25">
      <c r="A6" s="4"/>
      <c r="B6" s="115" t="s">
        <v>141</v>
      </c>
      <c r="C6" s="116"/>
      <c r="D6" s="116"/>
      <c r="E6" s="116"/>
      <c r="F6" s="117"/>
      <c r="G6" s="10"/>
      <c r="H6" s="115" t="s">
        <v>118</v>
      </c>
      <c r="I6" s="116"/>
      <c r="J6" s="116"/>
      <c r="K6" s="116"/>
      <c r="L6" s="117"/>
      <c r="M6" s="10"/>
      <c r="N6" s="115" t="s">
        <v>144</v>
      </c>
      <c r="O6" s="116"/>
      <c r="P6" s="116"/>
      <c r="Q6" s="116"/>
      <c r="R6" s="117"/>
      <c r="S6" s="10"/>
      <c r="T6" s="115" t="s">
        <v>146</v>
      </c>
      <c r="U6" s="116"/>
      <c r="V6" s="116"/>
      <c r="W6" s="116"/>
      <c r="X6" s="117"/>
      <c r="Y6" s="5"/>
    </row>
    <row r="7" spans="1:28" x14ac:dyDescent="0.25">
      <c r="A7" s="4"/>
      <c r="B7" s="115"/>
      <c r="C7" s="116"/>
      <c r="D7" s="116"/>
      <c r="E7" s="116"/>
      <c r="F7" s="117"/>
      <c r="G7" s="10"/>
      <c r="H7" s="115"/>
      <c r="I7" s="116"/>
      <c r="J7" s="116"/>
      <c r="K7" s="116"/>
      <c r="L7" s="117"/>
      <c r="M7" s="10"/>
      <c r="N7" s="115"/>
      <c r="O7" s="116"/>
      <c r="P7" s="116"/>
      <c r="Q7" s="116"/>
      <c r="R7" s="117"/>
      <c r="S7" s="10"/>
      <c r="T7" s="115"/>
      <c r="U7" s="116"/>
      <c r="V7" s="116"/>
      <c r="W7" s="116"/>
      <c r="X7" s="117"/>
      <c r="Y7" s="5"/>
    </row>
    <row r="8" spans="1:28" x14ac:dyDescent="0.25">
      <c r="A8" s="4"/>
      <c r="B8" s="115"/>
      <c r="C8" s="116"/>
      <c r="D8" s="116"/>
      <c r="E8" s="116"/>
      <c r="F8" s="117"/>
      <c r="G8" s="10"/>
      <c r="H8" s="115"/>
      <c r="I8" s="116"/>
      <c r="J8" s="116"/>
      <c r="K8" s="116"/>
      <c r="L8" s="117"/>
      <c r="M8" s="10"/>
      <c r="N8" s="115"/>
      <c r="O8" s="116"/>
      <c r="P8" s="116"/>
      <c r="Q8" s="116"/>
      <c r="R8" s="117"/>
      <c r="S8" s="10"/>
      <c r="T8" s="115"/>
      <c r="U8" s="116"/>
      <c r="V8" s="116"/>
      <c r="W8" s="116"/>
      <c r="X8" s="117"/>
      <c r="Y8" s="5"/>
    </row>
    <row r="9" spans="1:28" x14ac:dyDescent="0.25">
      <c r="A9" s="4"/>
      <c r="B9" s="115"/>
      <c r="C9" s="116"/>
      <c r="D9" s="116"/>
      <c r="E9" s="116"/>
      <c r="F9" s="117"/>
      <c r="G9" s="10"/>
      <c r="H9" s="115"/>
      <c r="I9" s="116"/>
      <c r="J9" s="116"/>
      <c r="K9" s="116"/>
      <c r="L9" s="117"/>
      <c r="M9" s="10"/>
      <c r="N9" s="115"/>
      <c r="O9" s="116"/>
      <c r="P9" s="116"/>
      <c r="Q9" s="116"/>
      <c r="R9" s="117"/>
      <c r="S9" s="10"/>
      <c r="T9" s="115"/>
      <c r="U9" s="116"/>
      <c r="V9" s="116"/>
      <c r="W9" s="116"/>
      <c r="X9" s="117"/>
      <c r="Y9" s="5"/>
    </row>
    <row r="10" spans="1:28" x14ac:dyDescent="0.25">
      <c r="A10" s="4"/>
      <c r="B10" s="115"/>
      <c r="C10" s="116"/>
      <c r="D10" s="116"/>
      <c r="E10" s="116"/>
      <c r="F10" s="117"/>
      <c r="G10" s="10"/>
      <c r="H10" s="115"/>
      <c r="I10" s="116"/>
      <c r="J10" s="116"/>
      <c r="K10" s="116"/>
      <c r="L10" s="117"/>
      <c r="M10" s="10"/>
      <c r="N10" s="115"/>
      <c r="O10" s="116"/>
      <c r="P10" s="116"/>
      <c r="Q10" s="116"/>
      <c r="R10" s="117"/>
      <c r="S10" s="10"/>
      <c r="T10" s="115"/>
      <c r="U10" s="116"/>
      <c r="V10" s="116"/>
      <c r="W10" s="116"/>
      <c r="X10" s="117"/>
      <c r="Y10" s="5"/>
    </row>
    <row r="11" spans="1:28" x14ac:dyDescent="0.25">
      <c r="A11" s="4"/>
      <c r="B11" s="115"/>
      <c r="C11" s="116"/>
      <c r="D11" s="116"/>
      <c r="E11" s="116"/>
      <c r="F11" s="117"/>
      <c r="G11" s="10"/>
      <c r="H11" s="115"/>
      <c r="I11" s="116"/>
      <c r="J11" s="116"/>
      <c r="K11" s="116"/>
      <c r="L11" s="117"/>
      <c r="M11" s="10"/>
      <c r="N11" s="115"/>
      <c r="O11" s="116"/>
      <c r="P11" s="116"/>
      <c r="Q11" s="116"/>
      <c r="R11" s="117"/>
      <c r="S11" s="10"/>
      <c r="T11" s="115"/>
      <c r="U11" s="116"/>
      <c r="V11" s="116"/>
      <c r="W11" s="116"/>
      <c r="X11" s="117"/>
      <c r="Y11" s="5"/>
    </row>
    <row r="12" spans="1:28" x14ac:dyDescent="0.25">
      <c r="A12" s="4"/>
      <c r="B12" s="115"/>
      <c r="C12" s="116"/>
      <c r="D12" s="116"/>
      <c r="E12" s="116"/>
      <c r="F12" s="117"/>
      <c r="G12" s="10"/>
      <c r="H12" s="115"/>
      <c r="I12" s="116"/>
      <c r="J12" s="116"/>
      <c r="K12" s="116"/>
      <c r="L12" s="117"/>
      <c r="M12" s="10"/>
      <c r="N12" s="115"/>
      <c r="O12" s="116"/>
      <c r="P12" s="116"/>
      <c r="Q12" s="116"/>
      <c r="R12" s="117"/>
      <c r="S12" s="10"/>
      <c r="T12" s="115"/>
      <c r="U12" s="116"/>
      <c r="V12" s="116"/>
      <c r="W12" s="116"/>
      <c r="X12" s="117"/>
      <c r="Y12" s="5"/>
    </row>
    <row r="13" spans="1:28" x14ac:dyDescent="0.25">
      <c r="A13" s="4"/>
      <c r="B13" s="115"/>
      <c r="C13" s="116"/>
      <c r="D13" s="116"/>
      <c r="E13" s="116"/>
      <c r="F13" s="117"/>
      <c r="G13" s="10"/>
      <c r="H13" s="115"/>
      <c r="I13" s="116"/>
      <c r="J13" s="116"/>
      <c r="K13" s="116"/>
      <c r="L13" s="117"/>
      <c r="M13" s="10"/>
      <c r="N13" s="115"/>
      <c r="O13" s="116"/>
      <c r="P13" s="116"/>
      <c r="Q13" s="116"/>
      <c r="R13" s="117"/>
      <c r="S13" s="10"/>
      <c r="T13" s="115"/>
      <c r="U13" s="116"/>
      <c r="V13" s="116"/>
      <c r="W13" s="116"/>
      <c r="X13" s="117"/>
      <c r="Y13" s="5"/>
    </row>
    <row r="14" spans="1:28" x14ac:dyDescent="0.25">
      <c r="A14" s="4"/>
      <c r="B14" s="115"/>
      <c r="C14" s="116"/>
      <c r="D14" s="116"/>
      <c r="E14" s="116"/>
      <c r="F14" s="117"/>
      <c r="G14" s="10"/>
      <c r="H14" s="115"/>
      <c r="I14" s="116"/>
      <c r="J14" s="116"/>
      <c r="K14" s="116"/>
      <c r="L14" s="117"/>
      <c r="M14" s="10"/>
      <c r="N14" s="115"/>
      <c r="O14" s="116"/>
      <c r="P14" s="116"/>
      <c r="Q14" s="116"/>
      <c r="R14" s="117"/>
      <c r="S14" s="10"/>
      <c r="T14" s="115"/>
      <c r="U14" s="116"/>
      <c r="V14" s="116"/>
      <c r="W14" s="116"/>
      <c r="X14" s="117"/>
      <c r="Y14" s="5"/>
    </row>
    <row r="15" spans="1:28" x14ac:dyDescent="0.25">
      <c r="A15" s="4"/>
      <c r="B15" s="115"/>
      <c r="C15" s="116"/>
      <c r="D15" s="116"/>
      <c r="E15" s="116"/>
      <c r="F15" s="117"/>
      <c r="G15" s="10"/>
      <c r="H15" s="115"/>
      <c r="I15" s="116"/>
      <c r="J15" s="116"/>
      <c r="K15" s="116"/>
      <c r="L15" s="117"/>
      <c r="M15" s="10"/>
      <c r="N15" s="115"/>
      <c r="O15" s="116"/>
      <c r="P15" s="116"/>
      <c r="Q15" s="116"/>
      <c r="R15" s="117"/>
      <c r="S15" s="10"/>
      <c r="T15" s="115"/>
      <c r="U15" s="116"/>
      <c r="V15" s="116"/>
      <c r="W15" s="116"/>
      <c r="X15" s="117"/>
      <c r="Y15" s="5"/>
      <c r="AB15" t="s">
        <v>108</v>
      </c>
    </row>
    <row r="16" spans="1:28" ht="15.75" thickBot="1" x14ac:dyDescent="0.3">
      <c r="A16" s="4"/>
      <c r="B16" s="118"/>
      <c r="C16" s="119"/>
      <c r="D16" s="119"/>
      <c r="E16" s="119"/>
      <c r="F16" s="120"/>
      <c r="G16" s="10"/>
      <c r="H16" s="115"/>
      <c r="I16" s="116"/>
      <c r="J16" s="116"/>
      <c r="K16" s="116"/>
      <c r="L16" s="117"/>
      <c r="M16" s="10"/>
      <c r="N16" s="115"/>
      <c r="O16" s="116"/>
      <c r="P16" s="116"/>
      <c r="Q16" s="116"/>
      <c r="R16" s="117"/>
      <c r="S16" s="10"/>
      <c r="T16" s="118"/>
      <c r="U16" s="119"/>
      <c r="V16" s="119"/>
      <c r="W16" s="119"/>
      <c r="X16" s="120"/>
      <c r="Y16" s="5"/>
    </row>
    <row r="17" spans="1:25" ht="15.75" thickBot="1" x14ac:dyDescent="0.3">
      <c r="A17" s="4"/>
      <c r="B17" s="17"/>
      <c r="C17" s="17"/>
      <c r="D17" s="17"/>
      <c r="E17" s="17"/>
      <c r="F17" s="17"/>
      <c r="G17" s="10"/>
      <c r="H17" s="115"/>
      <c r="I17" s="116"/>
      <c r="J17" s="116"/>
      <c r="K17" s="116"/>
      <c r="L17" s="117"/>
      <c r="M17" s="10"/>
      <c r="N17" s="118"/>
      <c r="O17" s="119"/>
      <c r="P17" s="119"/>
      <c r="Q17" s="119"/>
      <c r="R17" s="120"/>
      <c r="S17" s="10"/>
      <c r="T17" s="10"/>
      <c r="U17" s="10"/>
      <c r="V17" s="10"/>
      <c r="W17" s="10"/>
      <c r="X17" s="10"/>
      <c r="Y17" s="5"/>
    </row>
    <row r="18" spans="1:25" ht="15.75" thickBot="1" x14ac:dyDescent="0.3">
      <c r="A18" s="4"/>
      <c r="B18" s="10"/>
      <c r="C18" s="10"/>
      <c r="D18" s="10"/>
      <c r="E18" s="10"/>
      <c r="F18" s="10"/>
      <c r="G18" s="10"/>
      <c r="H18" s="118"/>
      <c r="I18" s="119"/>
      <c r="J18" s="119"/>
      <c r="K18" s="119"/>
      <c r="L18" s="120"/>
      <c r="M18" s="10"/>
      <c r="N18" s="10"/>
      <c r="O18" s="10"/>
      <c r="P18" s="10"/>
      <c r="Q18" s="10"/>
      <c r="R18" s="10"/>
      <c r="S18" s="10"/>
      <c r="T18" s="10"/>
      <c r="U18" s="10"/>
      <c r="V18" s="10"/>
      <c r="W18" s="10"/>
      <c r="X18" s="10"/>
      <c r="Y18" s="5"/>
    </row>
    <row r="19" spans="1:25" ht="18" thickBot="1" x14ac:dyDescent="0.35">
      <c r="A19" s="4"/>
      <c r="B19" s="112" t="s">
        <v>164</v>
      </c>
      <c r="C19" s="113"/>
      <c r="D19" s="113"/>
      <c r="E19" s="113"/>
      <c r="F19" s="114"/>
      <c r="G19" s="10"/>
      <c r="H19" s="10"/>
      <c r="I19" s="10"/>
      <c r="J19" s="10"/>
      <c r="K19" s="10"/>
      <c r="L19" s="10"/>
      <c r="M19" s="10"/>
      <c r="N19" s="10"/>
      <c r="O19" s="10"/>
      <c r="P19" s="10"/>
      <c r="Q19" s="10"/>
      <c r="R19" s="10"/>
      <c r="S19" s="10"/>
      <c r="T19" s="121"/>
      <c r="U19" s="121"/>
      <c r="V19" s="121"/>
      <c r="W19" s="121"/>
      <c r="X19" s="121"/>
      <c r="Y19" s="5"/>
    </row>
    <row r="20" spans="1:25" ht="15.75" customHeight="1" thickBot="1" x14ac:dyDescent="0.35">
      <c r="A20" s="4"/>
      <c r="B20" s="115" t="s">
        <v>117</v>
      </c>
      <c r="C20" s="116"/>
      <c r="D20" s="116"/>
      <c r="E20" s="116"/>
      <c r="F20" s="117"/>
      <c r="G20" s="10"/>
      <c r="H20" s="10"/>
      <c r="I20" s="10"/>
      <c r="J20" s="10"/>
      <c r="K20" s="10"/>
      <c r="L20" s="10"/>
      <c r="M20" s="10"/>
      <c r="N20" s="112" t="s">
        <v>106</v>
      </c>
      <c r="O20" s="113"/>
      <c r="P20" s="113"/>
      <c r="Q20" s="113"/>
      <c r="R20" s="114"/>
      <c r="S20" s="10"/>
      <c r="T20" s="116"/>
      <c r="U20" s="116"/>
      <c r="V20" s="116"/>
      <c r="W20" s="116"/>
      <c r="X20" s="116"/>
      <c r="Y20" s="5"/>
    </row>
    <row r="21" spans="1:25" ht="18.75" customHeight="1" thickBot="1" x14ac:dyDescent="0.35">
      <c r="A21" s="4"/>
      <c r="B21" s="115"/>
      <c r="C21" s="116"/>
      <c r="D21" s="116"/>
      <c r="E21" s="116"/>
      <c r="F21" s="117"/>
      <c r="G21" s="10"/>
      <c r="H21" s="112" t="s">
        <v>94</v>
      </c>
      <c r="I21" s="113"/>
      <c r="J21" s="113"/>
      <c r="K21" s="113"/>
      <c r="L21" s="114"/>
      <c r="M21" s="10"/>
      <c r="N21" s="115" t="s">
        <v>145</v>
      </c>
      <c r="O21" s="116"/>
      <c r="P21" s="116"/>
      <c r="Q21" s="116"/>
      <c r="R21" s="117"/>
      <c r="S21" s="10"/>
      <c r="T21" s="116"/>
      <c r="U21" s="116"/>
      <c r="V21" s="116"/>
      <c r="W21" s="116"/>
      <c r="X21" s="116"/>
      <c r="Y21" s="5"/>
    </row>
    <row r="22" spans="1:25" ht="15.75" customHeight="1" x14ac:dyDescent="0.25">
      <c r="A22" s="4"/>
      <c r="B22" s="115"/>
      <c r="C22" s="116"/>
      <c r="D22" s="116"/>
      <c r="E22" s="116"/>
      <c r="F22" s="117"/>
      <c r="G22" s="10"/>
      <c r="H22" s="115" t="s">
        <v>143</v>
      </c>
      <c r="I22" s="116"/>
      <c r="J22" s="116"/>
      <c r="K22" s="116"/>
      <c r="L22" s="117"/>
      <c r="M22" s="10"/>
      <c r="N22" s="115"/>
      <c r="O22" s="116"/>
      <c r="P22" s="116"/>
      <c r="Q22" s="116"/>
      <c r="R22" s="117"/>
      <c r="S22" s="10"/>
      <c r="T22" s="116"/>
      <c r="U22" s="116"/>
      <c r="V22" s="116"/>
      <c r="W22" s="116"/>
      <c r="X22" s="116"/>
      <c r="Y22" s="5"/>
    </row>
    <row r="23" spans="1:25" x14ac:dyDescent="0.25">
      <c r="A23" s="4"/>
      <c r="B23" s="115"/>
      <c r="C23" s="116"/>
      <c r="D23" s="116"/>
      <c r="E23" s="116"/>
      <c r="F23" s="117"/>
      <c r="G23" s="10"/>
      <c r="H23" s="115"/>
      <c r="I23" s="116"/>
      <c r="J23" s="116"/>
      <c r="K23" s="116"/>
      <c r="L23" s="117"/>
      <c r="M23" s="10"/>
      <c r="N23" s="115"/>
      <c r="O23" s="116"/>
      <c r="P23" s="116"/>
      <c r="Q23" s="116"/>
      <c r="R23" s="117"/>
      <c r="S23" s="10"/>
      <c r="T23" s="116"/>
      <c r="U23" s="116"/>
      <c r="V23" s="116"/>
      <c r="W23" s="116"/>
      <c r="X23" s="116"/>
      <c r="Y23" s="5"/>
    </row>
    <row r="24" spans="1:25" x14ac:dyDescent="0.25">
      <c r="A24" s="4"/>
      <c r="B24" s="115"/>
      <c r="C24" s="116"/>
      <c r="D24" s="116"/>
      <c r="E24" s="116"/>
      <c r="F24" s="117"/>
      <c r="G24" s="10"/>
      <c r="H24" s="115"/>
      <c r="I24" s="116"/>
      <c r="J24" s="116"/>
      <c r="K24" s="116"/>
      <c r="L24" s="117"/>
      <c r="M24" s="10"/>
      <c r="N24" s="115"/>
      <c r="O24" s="116"/>
      <c r="P24" s="116"/>
      <c r="Q24" s="116"/>
      <c r="R24" s="117"/>
      <c r="S24" s="10"/>
      <c r="T24" s="116"/>
      <c r="U24" s="116"/>
      <c r="V24" s="116"/>
      <c r="W24" s="116"/>
      <c r="X24" s="116"/>
      <c r="Y24" s="5"/>
    </row>
    <row r="25" spans="1:25" x14ac:dyDescent="0.25">
      <c r="A25" s="4"/>
      <c r="B25" s="115"/>
      <c r="C25" s="116"/>
      <c r="D25" s="116"/>
      <c r="E25" s="116"/>
      <c r="F25" s="117"/>
      <c r="G25" s="10"/>
      <c r="H25" s="115"/>
      <c r="I25" s="116"/>
      <c r="J25" s="116"/>
      <c r="K25" s="116"/>
      <c r="L25" s="117"/>
      <c r="M25" s="10"/>
      <c r="N25" s="115"/>
      <c r="O25" s="116"/>
      <c r="P25" s="116"/>
      <c r="Q25" s="116"/>
      <c r="R25" s="117"/>
      <c r="S25" s="10"/>
      <c r="T25" s="116"/>
      <c r="U25" s="116"/>
      <c r="V25" s="116"/>
      <c r="W25" s="116"/>
      <c r="X25" s="116"/>
      <c r="Y25" s="5"/>
    </row>
    <row r="26" spans="1:25" x14ac:dyDescent="0.25">
      <c r="A26" s="4"/>
      <c r="B26" s="115"/>
      <c r="C26" s="116"/>
      <c r="D26" s="116"/>
      <c r="E26" s="116"/>
      <c r="F26" s="117"/>
      <c r="G26" s="10"/>
      <c r="H26" s="115"/>
      <c r="I26" s="116"/>
      <c r="J26" s="116"/>
      <c r="K26" s="116"/>
      <c r="L26" s="117"/>
      <c r="M26" s="10"/>
      <c r="N26" s="115"/>
      <c r="O26" s="116"/>
      <c r="P26" s="116"/>
      <c r="Q26" s="116"/>
      <c r="R26" s="117"/>
      <c r="S26" s="10"/>
      <c r="T26" s="116"/>
      <c r="U26" s="116"/>
      <c r="V26" s="116"/>
      <c r="W26" s="116"/>
      <c r="X26" s="116"/>
      <c r="Y26" s="5"/>
    </row>
    <row r="27" spans="1:25" x14ac:dyDescent="0.25">
      <c r="A27" s="4"/>
      <c r="B27" s="115"/>
      <c r="C27" s="116"/>
      <c r="D27" s="116"/>
      <c r="E27" s="116"/>
      <c r="F27" s="117"/>
      <c r="G27" s="10"/>
      <c r="H27" s="115"/>
      <c r="I27" s="116"/>
      <c r="J27" s="116"/>
      <c r="K27" s="116"/>
      <c r="L27" s="117"/>
      <c r="M27" s="10"/>
      <c r="N27" s="115"/>
      <c r="O27" s="116"/>
      <c r="P27" s="116"/>
      <c r="Q27" s="116"/>
      <c r="R27" s="117"/>
      <c r="S27" s="10"/>
      <c r="T27" s="116"/>
      <c r="U27" s="116"/>
      <c r="V27" s="116"/>
      <c r="W27" s="116"/>
      <c r="X27" s="116"/>
      <c r="Y27" s="5"/>
    </row>
    <row r="28" spans="1:25" x14ac:dyDescent="0.25">
      <c r="A28" s="4"/>
      <c r="B28" s="115"/>
      <c r="C28" s="116"/>
      <c r="D28" s="116"/>
      <c r="E28" s="116"/>
      <c r="F28" s="117"/>
      <c r="G28" s="10"/>
      <c r="H28" s="115"/>
      <c r="I28" s="116"/>
      <c r="J28" s="116"/>
      <c r="K28" s="116"/>
      <c r="L28" s="117"/>
      <c r="M28" s="10"/>
      <c r="N28" s="115"/>
      <c r="O28" s="116"/>
      <c r="P28" s="116"/>
      <c r="Q28" s="116"/>
      <c r="R28" s="117"/>
      <c r="S28" s="10"/>
      <c r="T28" s="116"/>
      <c r="U28" s="116"/>
      <c r="V28" s="116"/>
      <c r="W28" s="116"/>
      <c r="X28" s="116"/>
      <c r="Y28" s="5"/>
    </row>
    <row r="29" spans="1:25" x14ac:dyDescent="0.25">
      <c r="A29" s="4"/>
      <c r="B29" s="115"/>
      <c r="C29" s="116"/>
      <c r="D29" s="116"/>
      <c r="E29" s="116"/>
      <c r="F29" s="117"/>
      <c r="G29" s="10"/>
      <c r="H29" s="115"/>
      <c r="I29" s="116"/>
      <c r="J29" s="116"/>
      <c r="K29" s="116"/>
      <c r="L29" s="117"/>
      <c r="M29" s="10"/>
      <c r="N29" s="115"/>
      <c r="O29" s="116"/>
      <c r="P29" s="116"/>
      <c r="Q29" s="116"/>
      <c r="R29" s="117"/>
      <c r="S29" s="10"/>
      <c r="T29" s="116"/>
      <c r="U29" s="116"/>
      <c r="V29" s="116"/>
      <c r="W29" s="116"/>
      <c r="X29" s="116"/>
      <c r="Y29" s="5"/>
    </row>
    <row r="30" spans="1:25" ht="15.75" thickBot="1" x14ac:dyDescent="0.3">
      <c r="A30" s="4"/>
      <c r="B30" s="118"/>
      <c r="C30" s="119"/>
      <c r="D30" s="119"/>
      <c r="E30" s="119"/>
      <c r="F30" s="120"/>
      <c r="G30" s="10"/>
      <c r="H30" s="115"/>
      <c r="I30" s="116"/>
      <c r="J30" s="116"/>
      <c r="K30" s="116"/>
      <c r="L30" s="117"/>
      <c r="M30" s="10"/>
      <c r="N30" s="115"/>
      <c r="O30" s="116"/>
      <c r="P30" s="116"/>
      <c r="Q30" s="116"/>
      <c r="R30" s="117"/>
      <c r="S30" s="10"/>
      <c r="T30" s="116"/>
      <c r="U30" s="116"/>
      <c r="V30" s="116"/>
      <c r="W30" s="116"/>
      <c r="X30" s="116"/>
      <c r="Y30" s="5"/>
    </row>
    <row r="31" spans="1:25" x14ac:dyDescent="0.25">
      <c r="A31" s="4"/>
      <c r="B31" s="10"/>
      <c r="C31" s="10"/>
      <c r="D31" s="10"/>
      <c r="E31" s="10"/>
      <c r="F31" s="10"/>
      <c r="G31" s="10"/>
      <c r="H31" s="115"/>
      <c r="I31" s="116"/>
      <c r="J31" s="116"/>
      <c r="K31" s="116"/>
      <c r="L31" s="117"/>
      <c r="M31" s="10"/>
      <c r="N31" s="115"/>
      <c r="O31" s="116"/>
      <c r="P31" s="116"/>
      <c r="Q31" s="116"/>
      <c r="R31" s="117"/>
      <c r="S31" s="10"/>
      <c r="T31" s="10"/>
      <c r="U31" s="10"/>
      <c r="V31" s="10"/>
      <c r="W31" s="10"/>
      <c r="X31" s="10"/>
      <c r="Y31" s="5"/>
    </row>
    <row r="32" spans="1:25" ht="15.75" thickBot="1" x14ac:dyDescent="0.3">
      <c r="A32" s="4"/>
      <c r="B32" s="10"/>
      <c r="C32" s="10"/>
      <c r="D32" s="10"/>
      <c r="E32" s="10"/>
      <c r="F32" s="10"/>
      <c r="G32" s="10"/>
      <c r="H32" s="118"/>
      <c r="I32" s="119"/>
      <c r="J32" s="119"/>
      <c r="K32" s="119"/>
      <c r="L32" s="120"/>
      <c r="M32" s="10"/>
      <c r="N32" s="115"/>
      <c r="O32" s="116"/>
      <c r="P32" s="116"/>
      <c r="Q32" s="116"/>
      <c r="R32" s="117"/>
      <c r="S32" s="10"/>
      <c r="T32" s="10"/>
      <c r="U32" s="10"/>
      <c r="V32" s="10"/>
      <c r="W32" s="10"/>
      <c r="X32" s="10"/>
      <c r="Y32" s="5"/>
    </row>
    <row r="33" spans="1:25" ht="18" thickBot="1" x14ac:dyDescent="0.35">
      <c r="A33" s="4"/>
      <c r="B33" s="112" t="s">
        <v>92</v>
      </c>
      <c r="C33" s="113"/>
      <c r="D33" s="113"/>
      <c r="E33" s="113"/>
      <c r="F33" s="114"/>
      <c r="G33" s="10"/>
      <c r="H33" s="10"/>
      <c r="I33" s="10"/>
      <c r="J33" s="10"/>
      <c r="K33" s="10"/>
      <c r="L33" s="10"/>
      <c r="M33" s="10"/>
      <c r="N33" s="115"/>
      <c r="O33" s="116"/>
      <c r="P33" s="116"/>
      <c r="Q33" s="116"/>
      <c r="R33" s="117"/>
      <c r="S33" s="10"/>
      <c r="T33" s="121"/>
      <c r="U33" s="121"/>
      <c r="V33" s="121"/>
      <c r="W33" s="121"/>
      <c r="X33" s="121"/>
      <c r="Y33" s="5"/>
    </row>
    <row r="34" spans="1:25" ht="15.75" customHeight="1" thickBot="1" x14ac:dyDescent="0.3">
      <c r="A34" s="4"/>
      <c r="B34" s="122" t="s">
        <v>142</v>
      </c>
      <c r="C34" s="116"/>
      <c r="D34" s="116"/>
      <c r="E34" s="116"/>
      <c r="F34" s="123"/>
      <c r="G34" s="10"/>
      <c r="H34" s="10"/>
      <c r="I34" s="10"/>
      <c r="J34" s="10"/>
      <c r="K34" s="10"/>
      <c r="L34" s="10"/>
      <c r="M34" s="10"/>
      <c r="N34" s="118"/>
      <c r="O34" s="119"/>
      <c r="P34" s="119"/>
      <c r="Q34" s="119"/>
      <c r="R34" s="120"/>
      <c r="S34" s="10"/>
      <c r="T34" s="116"/>
      <c r="U34" s="116"/>
      <c r="V34" s="116"/>
      <c r="W34" s="116"/>
      <c r="X34" s="116"/>
      <c r="Y34" s="5"/>
    </row>
    <row r="35" spans="1:25" ht="18" thickBot="1" x14ac:dyDescent="0.35">
      <c r="A35" s="4"/>
      <c r="B35" s="122"/>
      <c r="C35" s="116"/>
      <c r="D35" s="116"/>
      <c r="E35" s="116"/>
      <c r="F35" s="123"/>
      <c r="G35" s="10"/>
      <c r="H35" s="112" t="s">
        <v>105</v>
      </c>
      <c r="I35" s="113"/>
      <c r="J35" s="113"/>
      <c r="K35" s="113"/>
      <c r="L35" s="114"/>
      <c r="M35" s="10"/>
      <c r="N35" s="10"/>
      <c r="O35" s="10"/>
      <c r="P35" s="10"/>
      <c r="Q35" s="10"/>
      <c r="R35" s="10"/>
      <c r="S35" s="10"/>
      <c r="T35" s="116"/>
      <c r="U35" s="116"/>
      <c r="V35" s="116"/>
      <c r="W35" s="116"/>
      <c r="X35" s="116"/>
      <c r="Y35" s="5"/>
    </row>
    <row r="36" spans="1:25" ht="15.75" customHeight="1" thickBot="1" x14ac:dyDescent="0.3">
      <c r="A36" s="4"/>
      <c r="B36" s="122"/>
      <c r="C36" s="116"/>
      <c r="D36" s="116"/>
      <c r="E36" s="116"/>
      <c r="F36" s="123"/>
      <c r="G36" s="10"/>
      <c r="H36" s="115" t="s">
        <v>119</v>
      </c>
      <c r="I36" s="116"/>
      <c r="J36" s="116"/>
      <c r="K36" s="116"/>
      <c r="L36" s="117"/>
      <c r="M36" s="10"/>
      <c r="N36" s="10"/>
      <c r="O36" s="10"/>
      <c r="P36" s="10"/>
      <c r="Q36" s="10"/>
      <c r="R36" s="10"/>
      <c r="S36" s="10"/>
      <c r="T36" s="116"/>
      <c r="U36" s="116"/>
      <c r="V36" s="116"/>
      <c r="W36" s="116"/>
      <c r="X36" s="116"/>
      <c r="Y36" s="5"/>
    </row>
    <row r="37" spans="1:25" ht="15.75" customHeight="1" thickBot="1" x14ac:dyDescent="0.35">
      <c r="A37" s="4"/>
      <c r="B37" s="122"/>
      <c r="C37" s="116"/>
      <c r="D37" s="116"/>
      <c r="E37" s="116"/>
      <c r="F37" s="123"/>
      <c r="G37" s="10"/>
      <c r="H37" s="115"/>
      <c r="I37" s="116"/>
      <c r="J37" s="116"/>
      <c r="K37" s="116"/>
      <c r="L37" s="117"/>
      <c r="M37" s="10"/>
      <c r="N37" s="112" t="s">
        <v>98</v>
      </c>
      <c r="O37" s="113"/>
      <c r="P37" s="113"/>
      <c r="Q37" s="113"/>
      <c r="R37" s="114"/>
      <c r="S37" s="10"/>
      <c r="T37" s="116"/>
      <c r="U37" s="116"/>
      <c r="V37" s="116"/>
      <c r="W37" s="116"/>
      <c r="X37" s="116"/>
      <c r="Y37" s="5"/>
    </row>
    <row r="38" spans="1:25" x14ac:dyDescent="0.25">
      <c r="A38" s="4"/>
      <c r="B38" s="122"/>
      <c r="C38" s="116"/>
      <c r="D38" s="116"/>
      <c r="E38" s="116"/>
      <c r="F38" s="123"/>
      <c r="G38" s="10"/>
      <c r="H38" s="115"/>
      <c r="I38" s="116"/>
      <c r="J38" s="116"/>
      <c r="K38" s="116"/>
      <c r="L38" s="117"/>
      <c r="M38" s="10"/>
      <c r="N38" s="115" t="s">
        <v>121</v>
      </c>
      <c r="O38" s="116"/>
      <c r="P38" s="116"/>
      <c r="Q38" s="116"/>
      <c r="R38" s="117"/>
      <c r="S38" s="10"/>
      <c r="T38" s="116"/>
      <c r="U38" s="116"/>
      <c r="V38" s="116"/>
      <c r="W38" s="116"/>
      <c r="X38" s="116"/>
      <c r="Y38" s="5"/>
    </row>
    <row r="39" spans="1:25" x14ac:dyDescent="0.25">
      <c r="A39" s="4"/>
      <c r="B39" s="122"/>
      <c r="C39" s="116"/>
      <c r="D39" s="116"/>
      <c r="E39" s="116"/>
      <c r="F39" s="123"/>
      <c r="G39" s="10"/>
      <c r="H39" s="115"/>
      <c r="I39" s="116"/>
      <c r="J39" s="116"/>
      <c r="K39" s="116"/>
      <c r="L39" s="117"/>
      <c r="M39" s="10"/>
      <c r="N39" s="115"/>
      <c r="O39" s="116"/>
      <c r="P39" s="116"/>
      <c r="Q39" s="116"/>
      <c r="R39" s="117"/>
      <c r="S39" s="10"/>
      <c r="T39" s="116"/>
      <c r="U39" s="116"/>
      <c r="V39" s="116"/>
      <c r="W39" s="116"/>
      <c r="X39" s="116"/>
      <c r="Y39" s="5"/>
    </row>
    <row r="40" spans="1:25" x14ac:dyDescent="0.25">
      <c r="A40" s="4"/>
      <c r="B40" s="122"/>
      <c r="C40" s="116"/>
      <c r="D40" s="116"/>
      <c r="E40" s="116"/>
      <c r="F40" s="123"/>
      <c r="G40" s="10"/>
      <c r="H40" s="115"/>
      <c r="I40" s="116"/>
      <c r="J40" s="116"/>
      <c r="K40" s="116"/>
      <c r="L40" s="117"/>
      <c r="M40" s="10"/>
      <c r="N40" s="115"/>
      <c r="O40" s="116"/>
      <c r="P40" s="116"/>
      <c r="Q40" s="116"/>
      <c r="R40" s="117"/>
      <c r="S40" s="10"/>
      <c r="T40" s="116"/>
      <c r="U40" s="116"/>
      <c r="V40" s="116"/>
      <c r="W40" s="116"/>
      <c r="X40" s="116"/>
      <c r="Y40" s="5"/>
    </row>
    <row r="41" spans="1:25" x14ac:dyDescent="0.25">
      <c r="A41" s="4"/>
      <c r="B41" s="122"/>
      <c r="C41" s="116"/>
      <c r="D41" s="116"/>
      <c r="E41" s="116"/>
      <c r="F41" s="123"/>
      <c r="G41" s="10"/>
      <c r="H41" s="115"/>
      <c r="I41" s="116"/>
      <c r="J41" s="116"/>
      <c r="K41" s="116"/>
      <c r="L41" s="117"/>
      <c r="M41" s="10"/>
      <c r="N41" s="115"/>
      <c r="O41" s="116"/>
      <c r="P41" s="116"/>
      <c r="Q41" s="116"/>
      <c r="R41" s="117"/>
      <c r="S41" s="10"/>
      <c r="T41" s="116"/>
      <c r="U41" s="116"/>
      <c r="V41" s="116"/>
      <c r="W41" s="116"/>
      <c r="X41" s="116"/>
      <c r="Y41" s="5"/>
    </row>
    <row r="42" spans="1:25" x14ac:dyDescent="0.25">
      <c r="A42" s="4"/>
      <c r="B42" s="122"/>
      <c r="C42" s="116"/>
      <c r="D42" s="116"/>
      <c r="E42" s="116"/>
      <c r="F42" s="123"/>
      <c r="G42" s="10"/>
      <c r="H42" s="115"/>
      <c r="I42" s="116"/>
      <c r="J42" s="116"/>
      <c r="K42" s="116"/>
      <c r="L42" s="117"/>
      <c r="M42" s="10"/>
      <c r="N42" s="115"/>
      <c r="O42" s="116"/>
      <c r="P42" s="116"/>
      <c r="Q42" s="116"/>
      <c r="R42" s="117"/>
      <c r="S42" s="10"/>
      <c r="T42" s="116"/>
      <c r="U42" s="116"/>
      <c r="V42" s="116"/>
      <c r="W42" s="116"/>
      <c r="X42" s="116"/>
      <c r="Y42" s="5"/>
    </row>
    <row r="43" spans="1:25" x14ac:dyDescent="0.25">
      <c r="A43" s="4"/>
      <c r="B43" s="122"/>
      <c r="C43" s="116"/>
      <c r="D43" s="116"/>
      <c r="E43" s="116"/>
      <c r="F43" s="123"/>
      <c r="G43" s="10"/>
      <c r="H43" s="115"/>
      <c r="I43" s="116"/>
      <c r="J43" s="116"/>
      <c r="K43" s="116"/>
      <c r="L43" s="117"/>
      <c r="M43" s="10"/>
      <c r="N43" s="115"/>
      <c r="O43" s="116"/>
      <c r="P43" s="116"/>
      <c r="Q43" s="116"/>
      <c r="R43" s="117"/>
      <c r="S43" s="10"/>
      <c r="T43" s="116"/>
      <c r="U43" s="116"/>
      <c r="V43" s="116"/>
      <c r="W43" s="116"/>
      <c r="X43" s="116"/>
      <c r="Y43" s="5"/>
    </row>
    <row r="44" spans="1:25" x14ac:dyDescent="0.25">
      <c r="A44" s="4"/>
      <c r="B44" s="122"/>
      <c r="C44" s="116"/>
      <c r="D44" s="116"/>
      <c r="E44" s="116"/>
      <c r="F44" s="123"/>
      <c r="G44" s="10"/>
      <c r="H44" s="115"/>
      <c r="I44" s="116"/>
      <c r="J44" s="116"/>
      <c r="K44" s="116"/>
      <c r="L44" s="117"/>
      <c r="M44" s="10"/>
      <c r="N44" s="115"/>
      <c r="O44" s="116"/>
      <c r="P44" s="116"/>
      <c r="Q44" s="116"/>
      <c r="R44" s="117"/>
      <c r="S44" s="10"/>
      <c r="T44" s="116"/>
      <c r="U44" s="116"/>
      <c r="V44" s="116"/>
      <c r="W44" s="116"/>
      <c r="X44" s="116"/>
      <c r="Y44" s="5"/>
    </row>
    <row r="45" spans="1:25" x14ac:dyDescent="0.25">
      <c r="A45" s="4"/>
      <c r="B45" s="122"/>
      <c r="C45" s="116"/>
      <c r="D45" s="116"/>
      <c r="E45" s="116"/>
      <c r="F45" s="123"/>
      <c r="G45" s="10"/>
      <c r="H45" s="115"/>
      <c r="I45" s="116"/>
      <c r="J45" s="116"/>
      <c r="K45" s="116"/>
      <c r="L45" s="117"/>
      <c r="M45" s="10"/>
      <c r="N45" s="115"/>
      <c r="O45" s="116"/>
      <c r="P45" s="116"/>
      <c r="Q45" s="116"/>
      <c r="R45" s="117"/>
      <c r="S45" s="10"/>
      <c r="T45" s="10"/>
      <c r="U45" s="10"/>
      <c r="V45" s="10"/>
      <c r="W45" s="10"/>
      <c r="X45" s="10"/>
      <c r="Y45" s="5"/>
    </row>
    <row r="46" spans="1:25" x14ac:dyDescent="0.25">
      <c r="A46" s="4"/>
      <c r="B46" s="122"/>
      <c r="C46" s="116"/>
      <c r="D46" s="116"/>
      <c r="E46" s="116"/>
      <c r="F46" s="123"/>
      <c r="G46" s="10"/>
      <c r="H46" s="115"/>
      <c r="I46" s="116"/>
      <c r="J46" s="116"/>
      <c r="K46" s="116"/>
      <c r="L46" s="117"/>
      <c r="M46" s="10"/>
      <c r="N46" s="115"/>
      <c r="O46" s="116"/>
      <c r="P46" s="116"/>
      <c r="Q46" s="116"/>
      <c r="R46" s="117"/>
      <c r="S46" s="10"/>
      <c r="T46" s="10"/>
      <c r="U46" s="10"/>
      <c r="V46" s="10"/>
      <c r="W46" s="10"/>
      <c r="X46" s="10"/>
      <c r="Y46" s="5"/>
    </row>
    <row r="47" spans="1:25" x14ac:dyDescent="0.25">
      <c r="A47" s="4"/>
      <c r="B47" s="122"/>
      <c r="C47" s="116"/>
      <c r="D47" s="116"/>
      <c r="E47" s="116"/>
      <c r="F47" s="123"/>
      <c r="G47" s="10"/>
      <c r="H47" s="115"/>
      <c r="I47" s="116"/>
      <c r="J47" s="116"/>
      <c r="K47" s="116"/>
      <c r="L47" s="117"/>
      <c r="M47" s="10"/>
      <c r="N47" s="115"/>
      <c r="O47" s="116"/>
      <c r="P47" s="116"/>
      <c r="Q47" s="116"/>
      <c r="R47" s="117"/>
      <c r="S47" s="10"/>
      <c r="T47" s="10"/>
      <c r="U47" s="10"/>
      <c r="V47" s="10"/>
      <c r="W47" s="10"/>
      <c r="X47" s="10"/>
      <c r="Y47" s="5"/>
    </row>
    <row r="48" spans="1:25" ht="15.75" thickBot="1" x14ac:dyDescent="0.3">
      <c r="A48" s="4"/>
      <c r="B48" s="124"/>
      <c r="C48" s="125"/>
      <c r="D48" s="125"/>
      <c r="E48" s="125"/>
      <c r="F48" s="126"/>
      <c r="G48" s="10"/>
      <c r="H48" s="118"/>
      <c r="I48" s="119"/>
      <c r="J48" s="119"/>
      <c r="K48" s="119"/>
      <c r="L48" s="120"/>
      <c r="M48" s="10"/>
      <c r="N48" s="118"/>
      <c r="O48" s="119"/>
      <c r="P48" s="119"/>
      <c r="Q48" s="119"/>
      <c r="R48" s="120"/>
      <c r="S48" s="10"/>
      <c r="T48" s="10"/>
      <c r="U48" s="10"/>
      <c r="V48" s="10"/>
      <c r="W48" s="10"/>
      <c r="X48" s="10"/>
      <c r="Y48" s="5"/>
    </row>
    <row r="49" spans="1:25" x14ac:dyDescent="0.25">
      <c r="A49" s="4"/>
      <c r="B49" s="10"/>
      <c r="C49" s="10"/>
      <c r="D49" s="10"/>
      <c r="E49" s="10"/>
      <c r="F49" s="10"/>
      <c r="G49" s="10"/>
      <c r="H49" s="10"/>
      <c r="I49" s="10"/>
      <c r="J49" s="10"/>
      <c r="K49" s="10"/>
      <c r="L49" s="10"/>
      <c r="M49" s="10"/>
      <c r="N49" s="10"/>
      <c r="O49" s="10"/>
      <c r="P49" s="10"/>
      <c r="Q49" s="10"/>
      <c r="R49" s="10"/>
      <c r="S49" s="10"/>
      <c r="T49" s="10"/>
      <c r="U49" s="10"/>
      <c r="V49" s="10"/>
      <c r="W49" s="10"/>
      <c r="X49" s="10"/>
      <c r="Y49" s="5"/>
    </row>
    <row r="50" spans="1:25" x14ac:dyDescent="0.25">
      <c r="A50" s="4"/>
      <c r="B50" s="10"/>
      <c r="C50" s="10"/>
      <c r="D50" s="10"/>
      <c r="E50" s="10"/>
      <c r="F50" s="10"/>
      <c r="G50" s="10"/>
      <c r="H50" s="10"/>
      <c r="I50" s="10"/>
      <c r="J50" s="10"/>
      <c r="K50" s="10"/>
      <c r="L50" s="10"/>
      <c r="M50" s="10"/>
      <c r="N50" s="10"/>
      <c r="O50" s="10"/>
      <c r="P50" s="10"/>
      <c r="Q50" s="10"/>
      <c r="R50" s="10"/>
      <c r="S50" s="10"/>
      <c r="T50" s="10"/>
      <c r="U50" s="10"/>
      <c r="V50" s="10"/>
      <c r="W50" s="10"/>
      <c r="X50" s="10"/>
      <c r="Y50" s="5"/>
    </row>
    <row r="51" spans="1:25" x14ac:dyDescent="0.25">
      <c r="A51" s="6"/>
      <c r="B51" s="27"/>
      <c r="C51" s="27"/>
      <c r="D51" s="27"/>
      <c r="E51" s="27"/>
      <c r="F51" s="27"/>
      <c r="G51" s="27"/>
      <c r="H51" s="27"/>
      <c r="I51" s="27"/>
      <c r="J51" s="27"/>
      <c r="K51" s="27"/>
      <c r="L51" s="27"/>
      <c r="M51" s="27"/>
      <c r="N51" s="27"/>
      <c r="O51" s="27"/>
      <c r="P51" s="27"/>
      <c r="Q51" s="27"/>
      <c r="R51" s="27"/>
      <c r="S51" s="27"/>
      <c r="T51" s="27"/>
      <c r="U51" s="27"/>
      <c r="V51" s="27"/>
      <c r="W51" s="27"/>
      <c r="X51" s="27"/>
      <c r="Y51" s="7"/>
    </row>
    <row r="54" spans="1:25" x14ac:dyDescent="0.25">
      <c r="A54" s="18"/>
      <c r="B54" s="12"/>
      <c r="C54" s="12"/>
      <c r="D54" s="12"/>
      <c r="E54" s="12"/>
      <c r="F54" s="12"/>
      <c r="G54" s="12"/>
      <c r="H54" s="12"/>
      <c r="I54" s="12"/>
      <c r="J54" s="12"/>
      <c r="K54" s="12"/>
      <c r="L54" s="12"/>
      <c r="M54" s="12"/>
      <c r="N54" s="12"/>
      <c r="O54" s="12"/>
      <c r="P54" s="12"/>
      <c r="Q54" s="12"/>
      <c r="R54" s="12"/>
      <c r="S54" s="12"/>
      <c r="T54" s="37"/>
    </row>
    <row r="55" spans="1:25" x14ac:dyDescent="0.25">
      <c r="A55" s="4"/>
      <c r="B55" s="10"/>
      <c r="C55" s="10"/>
      <c r="D55" s="10"/>
      <c r="E55" s="10"/>
      <c r="F55" s="10"/>
      <c r="G55" s="10"/>
      <c r="H55" s="10"/>
      <c r="I55" s="10"/>
      <c r="J55" s="10"/>
      <c r="K55" s="10"/>
      <c r="L55" s="10"/>
      <c r="M55" s="10"/>
      <c r="N55" s="10"/>
      <c r="O55" s="10"/>
      <c r="P55" s="10"/>
      <c r="Q55" s="10"/>
      <c r="R55" s="10"/>
      <c r="S55" s="10"/>
      <c r="T55" s="37"/>
    </row>
    <row r="56" spans="1:25" ht="20.25" thickBot="1" x14ac:dyDescent="0.35">
      <c r="A56" s="4"/>
      <c r="B56" s="20" t="s">
        <v>115</v>
      </c>
      <c r="C56" s="20"/>
      <c r="D56" s="20"/>
      <c r="E56" s="20"/>
      <c r="F56" s="20"/>
      <c r="G56" s="10"/>
      <c r="H56" s="10"/>
      <c r="I56" s="10"/>
      <c r="J56" s="10"/>
      <c r="K56" s="10"/>
      <c r="L56" s="10"/>
      <c r="M56" s="10"/>
      <c r="N56" s="10"/>
      <c r="O56" s="10"/>
      <c r="P56" s="10"/>
      <c r="Q56" s="10"/>
      <c r="R56" s="10"/>
      <c r="S56" s="10"/>
      <c r="T56" s="37"/>
    </row>
    <row r="57" spans="1:25" ht="16.5" thickTop="1" thickBot="1" x14ac:dyDescent="0.3">
      <c r="A57" s="4"/>
      <c r="B57" s="10"/>
      <c r="C57" s="10"/>
      <c r="D57" s="10"/>
      <c r="E57" s="10"/>
      <c r="F57" s="10"/>
      <c r="G57" s="10"/>
      <c r="H57" s="10"/>
      <c r="I57" s="10"/>
      <c r="J57" s="10"/>
      <c r="K57" s="10"/>
      <c r="L57" s="10"/>
      <c r="M57" s="10"/>
      <c r="N57" s="10"/>
      <c r="O57" s="10"/>
      <c r="P57" s="10"/>
      <c r="Q57" s="10"/>
      <c r="R57" s="10"/>
      <c r="S57" s="10"/>
      <c r="T57" s="37"/>
    </row>
    <row r="58" spans="1:25" ht="18" thickBot="1" x14ac:dyDescent="0.35">
      <c r="A58" s="4"/>
      <c r="B58" s="112" t="s">
        <v>55</v>
      </c>
      <c r="C58" s="113"/>
      <c r="D58" s="113"/>
      <c r="E58" s="113"/>
      <c r="F58" s="114"/>
      <c r="G58" s="10"/>
      <c r="H58" s="112" t="s">
        <v>58</v>
      </c>
      <c r="I58" s="113"/>
      <c r="J58" s="113"/>
      <c r="K58" s="113"/>
      <c r="L58" s="114"/>
      <c r="M58" s="10"/>
      <c r="N58" s="112" t="s">
        <v>116</v>
      </c>
      <c r="O58" s="113"/>
      <c r="P58" s="113"/>
      <c r="Q58" s="113"/>
      <c r="R58" s="114"/>
      <c r="S58" s="10"/>
      <c r="T58" s="38"/>
      <c r="U58" s="36"/>
      <c r="V58" s="36"/>
      <c r="W58" s="36"/>
      <c r="X58" s="36"/>
    </row>
    <row r="59" spans="1:25" ht="15.75" customHeight="1" x14ac:dyDescent="0.25">
      <c r="A59" s="4"/>
      <c r="B59" s="115" t="s">
        <v>140</v>
      </c>
      <c r="C59" s="116"/>
      <c r="D59" s="116"/>
      <c r="E59" s="116"/>
      <c r="F59" s="117"/>
      <c r="G59" s="10"/>
      <c r="H59" s="115" t="s">
        <v>123</v>
      </c>
      <c r="I59" s="116"/>
      <c r="J59" s="116"/>
      <c r="K59" s="116"/>
      <c r="L59" s="117"/>
      <c r="M59" s="10"/>
      <c r="N59" s="115" t="s">
        <v>128</v>
      </c>
      <c r="O59" s="116"/>
      <c r="P59" s="116"/>
      <c r="Q59" s="116"/>
      <c r="R59" s="117"/>
      <c r="S59" s="10"/>
      <c r="T59" s="39"/>
      <c r="U59" s="35"/>
      <c r="V59" s="35"/>
      <c r="W59" s="35"/>
      <c r="X59" s="35"/>
    </row>
    <row r="60" spans="1:25" x14ac:dyDescent="0.25">
      <c r="A60" s="4"/>
      <c r="B60" s="115"/>
      <c r="C60" s="116"/>
      <c r="D60" s="116"/>
      <c r="E60" s="116"/>
      <c r="F60" s="117"/>
      <c r="G60" s="10"/>
      <c r="H60" s="115"/>
      <c r="I60" s="116"/>
      <c r="J60" s="116"/>
      <c r="K60" s="116"/>
      <c r="L60" s="117"/>
      <c r="M60" s="10"/>
      <c r="N60" s="115"/>
      <c r="O60" s="116"/>
      <c r="P60" s="116"/>
      <c r="Q60" s="116"/>
      <c r="R60" s="117"/>
      <c r="S60" s="10"/>
      <c r="T60" s="39"/>
      <c r="U60" s="35"/>
      <c r="V60" s="35"/>
      <c r="W60" s="35"/>
      <c r="X60" s="35"/>
    </row>
    <row r="61" spans="1:25" x14ac:dyDescent="0.25">
      <c r="A61" s="4"/>
      <c r="B61" s="115"/>
      <c r="C61" s="116"/>
      <c r="D61" s="116"/>
      <c r="E61" s="116"/>
      <c r="F61" s="117"/>
      <c r="G61" s="10"/>
      <c r="H61" s="115"/>
      <c r="I61" s="116"/>
      <c r="J61" s="116"/>
      <c r="K61" s="116"/>
      <c r="L61" s="117"/>
      <c r="M61" s="10"/>
      <c r="N61" s="115"/>
      <c r="O61" s="116"/>
      <c r="P61" s="116"/>
      <c r="Q61" s="116"/>
      <c r="R61" s="117"/>
      <c r="S61" s="10"/>
      <c r="T61" s="39"/>
      <c r="U61" s="35"/>
      <c r="V61" s="35"/>
      <c r="W61" s="35"/>
      <c r="X61" s="35"/>
    </row>
    <row r="62" spans="1:25" x14ac:dyDescent="0.25">
      <c r="A62" s="4"/>
      <c r="B62" s="115"/>
      <c r="C62" s="116"/>
      <c r="D62" s="116"/>
      <c r="E62" s="116"/>
      <c r="F62" s="117"/>
      <c r="G62" s="10"/>
      <c r="H62" s="115"/>
      <c r="I62" s="116"/>
      <c r="J62" s="116"/>
      <c r="K62" s="116"/>
      <c r="L62" s="117"/>
      <c r="M62" s="10"/>
      <c r="N62" s="115"/>
      <c r="O62" s="116"/>
      <c r="P62" s="116"/>
      <c r="Q62" s="116"/>
      <c r="R62" s="117"/>
      <c r="S62" s="10"/>
      <c r="T62" s="39"/>
      <c r="U62" s="35"/>
      <c r="V62" s="35"/>
      <c r="W62" s="35"/>
      <c r="X62" s="35"/>
    </row>
    <row r="63" spans="1:25" x14ac:dyDescent="0.25">
      <c r="A63" s="4"/>
      <c r="B63" s="115"/>
      <c r="C63" s="116"/>
      <c r="D63" s="116"/>
      <c r="E63" s="116"/>
      <c r="F63" s="117"/>
      <c r="G63" s="10"/>
      <c r="H63" s="115"/>
      <c r="I63" s="116"/>
      <c r="J63" s="116"/>
      <c r="K63" s="116"/>
      <c r="L63" s="117"/>
      <c r="M63" s="10"/>
      <c r="N63" s="115"/>
      <c r="O63" s="116"/>
      <c r="P63" s="116"/>
      <c r="Q63" s="116"/>
      <c r="R63" s="117"/>
      <c r="S63" s="10"/>
      <c r="T63" s="39"/>
      <c r="U63" s="35"/>
      <c r="V63" s="35"/>
      <c r="W63" s="35"/>
      <c r="X63" s="35"/>
    </row>
    <row r="64" spans="1:25" ht="15.75" thickBot="1" x14ac:dyDescent="0.3">
      <c r="A64" s="4"/>
      <c r="B64" s="115"/>
      <c r="C64" s="116"/>
      <c r="D64" s="116"/>
      <c r="E64" s="116"/>
      <c r="F64" s="117"/>
      <c r="G64" s="10"/>
      <c r="H64" s="115"/>
      <c r="I64" s="116"/>
      <c r="J64" s="116"/>
      <c r="K64" s="116"/>
      <c r="L64" s="117"/>
      <c r="M64" s="10"/>
      <c r="N64" s="115"/>
      <c r="O64" s="116"/>
      <c r="P64" s="116"/>
      <c r="Q64" s="116"/>
      <c r="R64" s="117"/>
      <c r="S64" s="10"/>
      <c r="T64" s="39"/>
      <c r="U64" s="35"/>
      <c r="V64" s="35"/>
      <c r="W64" s="35"/>
      <c r="X64" s="35"/>
    </row>
    <row r="65" spans="1:24" ht="15.75" thickBot="1" x14ac:dyDescent="0.3">
      <c r="A65" s="4"/>
      <c r="B65" s="115"/>
      <c r="C65" s="116"/>
      <c r="D65" s="116"/>
      <c r="E65" s="116"/>
      <c r="F65" s="117"/>
      <c r="G65" s="10"/>
      <c r="H65" s="115"/>
      <c r="I65" s="116"/>
      <c r="J65" s="116"/>
      <c r="K65" s="116"/>
      <c r="L65" s="117"/>
      <c r="M65" s="10"/>
      <c r="N65" s="115"/>
      <c r="O65" s="116"/>
      <c r="P65" s="116"/>
      <c r="Q65" s="116"/>
      <c r="R65" s="117"/>
      <c r="S65" s="10"/>
      <c r="T65" s="39"/>
      <c r="U65" s="35"/>
      <c r="V65" s="35"/>
      <c r="W65" s="43"/>
      <c r="X65" s="35"/>
    </row>
    <row r="66" spans="1:24" x14ac:dyDescent="0.25">
      <c r="A66" s="4"/>
      <c r="B66" s="115"/>
      <c r="C66" s="116"/>
      <c r="D66" s="116"/>
      <c r="E66" s="116"/>
      <c r="F66" s="117"/>
      <c r="G66" s="10"/>
      <c r="H66" s="115"/>
      <c r="I66" s="116"/>
      <c r="J66" s="116"/>
      <c r="K66" s="116"/>
      <c r="L66" s="117"/>
      <c r="M66" s="10"/>
      <c r="N66" s="115"/>
      <c r="O66" s="116"/>
      <c r="P66" s="116"/>
      <c r="Q66" s="116"/>
      <c r="R66" s="117"/>
      <c r="S66" s="10"/>
      <c r="T66" s="39"/>
      <c r="U66" s="35"/>
      <c r="V66" s="35"/>
      <c r="W66" s="35"/>
      <c r="X66" s="35"/>
    </row>
    <row r="67" spans="1:24" x14ac:dyDescent="0.25">
      <c r="A67" s="4"/>
      <c r="B67" s="115"/>
      <c r="C67" s="116"/>
      <c r="D67" s="116"/>
      <c r="E67" s="116"/>
      <c r="F67" s="117"/>
      <c r="G67" s="10"/>
      <c r="H67" s="115"/>
      <c r="I67" s="116"/>
      <c r="J67" s="116"/>
      <c r="K67" s="116"/>
      <c r="L67" s="117"/>
      <c r="M67" s="10"/>
      <c r="N67" s="115"/>
      <c r="O67" s="116"/>
      <c r="P67" s="116"/>
      <c r="Q67" s="116"/>
      <c r="R67" s="117"/>
      <c r="S67" s="10"/>
      <c r="T67" s="39"/>
      <c r="U67" s="35"/>
      <c r="V67" s="35"/>
      <c r="W67" s="35"/>
      <c r="X67" s="35"/>
    </row>
    <row r="68" spans="1:24" x14ac:dyDescent="0.25">
      <c r="A68" s="4"/>
      <c r="B68" s="115"/>
      <c r="C68" s="116"/>
      <c r="D68" s="116"/>
      <c r="E68" s="116"/>
      <c r="F68" s="117"/>
      <c r="G68" s="10"/>
      <c r="H68" s="115"/>
      <c r="I68" s="116"/>
      <c r="J68" s="116"/>
      <c r="K68" s="116"/>
      <c r="L68" s="117"/>
      <c r="M68" s="10"/>
      <c r="N68" s="115"/>
      <c r="O68" s="116"/>
      <c r="P68" s="116"/>
      <c r="Q68" s="116"/>
      <c r="R68" s="117"/>
      <c r="S68" s="10"/>
      <c r="T68" s="39"/>
      <c r="U68" s="35"/>
      <c r="V68" s="35"/>
      <c r="W68" s="35"/>
      <c r="X68" s="35"/>
    </row>
    <row r="69" spans="1:24" x14ac:dyDescent="0.25">
      <c r="A69" s="4"/>
      <c r="B69" s="115"/>
      <c r="C69" s="116"/>
      <c r="D69" s="116"/>
      <c r="E69" s="116"/>
      <c r="F69" s="117"/>
      <c r="G69" s="10"/>
      <c r="H69" s="115"/>
      <c r="I69" s="116"/>
      <c r="J69" s="116"/>
      <c r="K69" s="116"/>
      <c r="L69" s="117"/>
      <c r="M69" s="10"/>
      <c r="N69" s="115"/>
      <c r="O69" s="116"/>
      <c r="P69" s="116"/>
      <c r="Q69" s="116"/>
      <c r="R69" s="117"/>
      <c r="S69" s="10"/>
      <c r="T69" s="39"/>
      <c r="U69" s="35"/>
      <c r="V69" s="35"/>
      <c r="W69" s="35"/>
      <c r="X69" s="35"/>
    </row>
    <row r="70" spans="1:24" ht="15.75" thickBot="1" x14ac:dyDescent="0.3">
      <c r="A70" s="4"/>
      <c r="B70" s="118"/>
      <c r="C70" s="119"/>
      <c r="D70" s="119"/>
      <c r="E70" s="119"/>
      <c r="F70" s="120"/>
      <c r="G70" s="10"/>
      <c r="H70" s="115"/>
      <c r="I70" s="116"/>
      <c r="J70" s="116"/>
      <c r="K70" s="116"/>
      <c r="L70" s="117"/>
      <c r="M70" s="10"/>
      <c r="N70" s="118"/>
      <c r="O70" s="119"/>
      <c r="P70" s="119"/>
      <c r="Q70" s="119"/>
      <c r="R70" s="120"/>
      <c r="S70" s="10"/>
      <c r="T70" s="37"/>
    </row>
    <row r="71" spans="1:24" x14ac:dyDescent="0.25">
      <c r="A71" s="4"/>
      <c r="B71" s="10"/>
      <c r="C71" s="10"/>
      <c r="D71" s="10"/>
      <c r="E71" s="10"/>
      <c r="F71" s="10"/>
      <c r="G71" s="10"/>
      <c r="H71" s="41"/>
      <c r="I71" s="41"/>
      <c r="J71" s="41"/>
      <c r="K71" s="41"/>
      <c r="L71" s="41"/>
      <c r="M71" s="10"/>
      <c r="N71" s="10"/>
      <c r="O71" s="10"/>
      <c r="P71" s="10"/>
      <c r="Q71" s="10"/>
      <c r="R71" s="10"/>
      <c r="S71" s="10"/>
      <c r="T71" s="37"/>
    </row>
    <row r="72" spans="1:24" ht="18" thickBot="1" x14ac:dyDescent="0.35">
      <c r="A72" s="4"/>
      <c r="B72" s="10"/>
      <c r="C72" s="10"/>
      <c r="D72" s="10"/>
      <c r="E72" s="10"/>
      <c r="F72" s="10"/>
      <c r="G72" s="10"/>
      <c r="H72" s="10"/>
      <c r="I72" s="10"/>
      <c r="J72" s="10"/>
      <c r="K72" s="10"/>
      <c r="L72" s="10"/>
      <c r="M72" s="10"/>
      <c r="N72" s="10"/>
      <c r="O72" s="10"/>
      <c r="P72" s="10"/>
      <c r="Q72" s="10"/>
      <c r="R72" s="10"/>
      <c r="S72" s="10"/>
      <c r="T72" s="38"/>
      <c r="U72" s="36"/>
      <c r="V72" s="36"/>
      <c r="W72" s="36"/>
      <c r="X72" s="36"/>
    </row>
    <row r="73" spans="1:24" ht="18.75" customHeight="1" thickBot="1" x14ac:dyDescent="0.35">
      <c r="A73" s="4"/>
      <c r="B73" s="112" t="s">
        <v>164</v>
      </c>
      <c r="C73" s="113"/>
      <c r="D73" s="113"/>
      <c r="E73" s="113"/>
      <c r="F73" s="114"/>
      <c r="G73" s="10"/>
      <c r="H73" s="112" t="s">
        <v>59</v>
      </c>
      <c r="I73" s="113"/>
      <c r="J73" s="113"/>
      <c r="K73" s="113"/>
      <c r="L73" s="114"/>
      <c r="M73" s="10"/>
      <c r="N73" s="112" t="s">
        <v>60</v>
      </c>
      <c r="O73" s="113"/>
      <c r="P73" s="113"/>
      <c r="Q73" s="113"/>
      <c r="R73" s="114"/>
      <c r="S73" s="10"/>
      <c r="T73" s="40"/>
      <c r="U73" s="34"/>
      <c r="V73" s="34"/>
      <c r="W73" s="34"/>
      <c r="X73" s="34"/>
    </row>
    <row r="74" spans="1:24" ht="15.75" customHeight="1" x14ac:dyDescent="0.25">
      <c r="A74" s="4"/>
      <c r="B74" s="115" t="s">
        <v>147</v>
      </c>
      <c r="C74" s="116"/>
      <c r="D74" s="116"/>
      <c r="E74" s="116"/>
      <c r="F74" s="117"/>
      <c r="G74" s="10"/>
      <c r="H74" s="115" t="s">
        <v>124</v>
      </c>
      <c r="I74" s="116"/>
      <c r="J74" s="116"/>
      <c r="K74" s="116"/>
      <c r="L74" s="117"/>
      <c r="M74" s="10"/>
      <c r="N74" s="122" t="s">
        <v>126</v>
      </c>
      <c r="O74" s="116"/>
      <c r="P74" s="116"/>
      <c r="Q74" s="116"/>
      <c r="R74" s="123"/>
      <c r="S74" s="10"/>
      <c r="T74" s="40"/>
      <c r="U74" s="34"/>
      <c r="V74" s="34"/>
      <c r="W74" s="34"/>
      <c r="X74" s="34"/>
    </row>
    <row r="75" spans="1:24" x14ac:dyDescent="0.25">
      <c r="A75" s="4"/>
      <c r="B75" s="115"/>
      <c r="C75" s="116"/>
      <c r="D75" s="116"/>
      <c r="E75" s="116"/>
      <c r="F75" s="117"/>
      <c r="G75" s="10"/>
      <c r="H75" s="115"/>
      <c r="I75" s="116"/>
      <c r="J75" s="116"/>
      <c r="K75" s="116"/>
      <c r="L75" s="117"/>
      <c r="M75" s="10"/>
      <c r="N75" s="122"/>
      <c r="O75" s="116"/>
      <c r="P75" s="116"/>
      <c r="Q75" s="116"/>
      <c r="R75" s="123"/>
      <c r="S75" s="10"/>
      <c r="T75" s="40"/>
      <c r="U75" s="34"/>
      <c r="V75" s="34"/>
      <c r="W75" s="34"/>
      <c r="X75" s="34"/>
    </row>
    <row r="76" spans="1:24" x14ac:dyDescent="0.25">
      <c r="A76" s="4"/>
      <c r="B76" s="115"/>
      <c r="C76" s="116"/>
      <c r="D76" s="116"/>
      <c r="E76" s="116"/>
      <c r="F76" s="117"/>
      <c r="G76" s="10"/>
      <c r="H76" s="115"/>
      <c r="I76" s="116"/>
      <c r="J76" s="116"/>
      <c r="K76" s="116"/>
      <c r="L76" s="117"/>
      <c r="M76" s="10"/>
      <c r="N76" s="122"/>
      <c r="O76" s="116"/>
      <c r="P76" s="116"/>
      <c r="Q76" s="116"/>
      <c r="R76" s="123"/>
      <c r="S76" s="10"/>
      <c r="T76" s="40"/>
      <c r="U76" s="34"/>
      <c r="V76" s="34"/>
      <c r="W76" s="34"/>
      <c r="X76" s="34"/>
    </row>
    <row r="77" spans="1:24" x14ac:dyDescent="0.25">
      <c r="A77" s="4"/>
      <c r="B77" s="115"/>
      <c r="C77" s="116"/>
      <c r="D77" s="116"/>
      <c r="E77" s="116"/>
      <c r="F77" s="117"/>
      <c r="G77" s="10"/>
      <c r="H77" s="115"/>
      <c r="I77" s="116"/>
      <c r="J77" s="116"/>
      <c r="K77" s="116"/>
      <c r="L77" s="117"/>
      <c r="M77" s="10"/>
      <c r="N77" s="122"/>
      <c r="O77" s="116"/>
      <c r="P77" s="116"/>
      <c r="Q77" s="116"/>
      <c r="R77" s="123"/>
      <c r="S77" s="10"/>
      <c r="T77" s="40"/>
      <c r="U77" s="34"/>
      <c r="V77" s="34"/>
      <c r="W77" s="34"/>
      <c r="X77" s="34"/>
    </row>
    <row r="78" spans="1:24" x14ac:dyDescent="0.25">
      <c r="A78" s="4"/>
      <c r="B78" s="115"/>
      <c r="C78" s="116"/>
      <c r="D78" s="116"/>
      <c r="E78" s="116"/>
      <c r="F78" s="117"/>
      <c r="G78" s="10"/>
      <c r="H78" s="115"/>
      <c r="I78" s="116"/>
      <c r="J78" s="116"/>
      <c r="K78" s="116"/>
      <c r="L78" s="117"/>
      <c r="M78" s="10"/>
      <c r="N78" s="122"/>
      <c r="O78" s="116"/>
      <c r="P78" s="116"/>
      <c r="Q78" s="116"/>
      <c r="R78" s="123"/>
      <c r="S78" s="10"/>
      <c r="T78" s="40"/>
      <c r="U78" s="34"/>
      <c r="V78" s="34"/>
      <c r="W78" s="34"/>
      <c r="X78" s="34"/>
    </row>
    <row r="79" spans="1:24" x14ac:dyDescent="0.25">
      <c r="A79" s="4"/>
      <c r="B79" s="115"/>
      <c r="C79" s="116"/>
      <c r="D79" s="116"/>
      <c r="E79" s="116"/>
      <c r="F79" s="117"/>
      <c r="G79" s="10"/>
      <c r="H79" s="115"/>
      <c r="I79" s="116"/>
      <c r="J79" s="116"/>
      <c r="K79" s="116"/>
      <c r="L79" s="117"/>
      <c r="M79" s="10"/>
      <c r="N79" s="122"/>
      <c r="O79" s="116"/>
      <c r="P79" s="116"/>
      <c r="Q79" s="116"/>
      <c r="R79" s="123"/>
      <c r="S79" s="10"/>
      <c r="T79" s="40"/>
      <c r="U79" s="34"/>
      <c r="V79" s="34"/>
      <c r="W79" s="34"/>
      <c r="X79" s="34"/>
    </row>
    <row r="80" spans="1:24" x14ac:dyDescent="0.25">
      <c r="A80" s="4"/>
      <c r="B80" s="115"/>
      <c r="C80" s="116"/>
      <c r="D80" s="116"/>
      <c r="E80" s="116"/>
      <c r="F80" s="117"/>
      <c r="G80" s="10"/>
      <c r="H80" s="115"/>
      <c r="I80" s="116"/>
      <c r="J80" s="116"/>
      <c r="K80" s="116"/>
      <c r="L80" s="117"/>
      <c r="M80" s="10"/>
      <c r="N80" s="122"/>
      <c r="O80" s="116"/>
      <c r="P80" s="116"/>
      <c r="Q80" s="116"/>
      <c r="R80" s="123"/>
      <c r="S80" s="10"/>
      <c r="T80" s="40"/>
      <c r="U80" s="34"/>
      <c r="V80" s="34"/>
      <c r="W80" s="34"/>
      <c r="X80" s="34"/>
    </row>
    <row r="81" spans="1:24" x14ac:dyDescent="0.25">
      <c r="A81" s="4"/>
      <c r="B81" s="115"/>
      <c r="C81" s="116"/>
      <c r="D81" s="116"/>
      <c r="E81" s="116"/>
      <c r="F81" s="117"/>
      <c r="G81" s="10"/>
      <c r="H81" s="115"/>
      <c r="I81" s="116"/>
      <c r="J81" s="116"/>
      <c r="K81" s="116"/>
      <c r="L81" s="117"/>
      <c r="M81" s="10"/>
      <c r="N81" s="122"/>
      <c r="O81" s="116"/>
      <c r="P81" s="116"/>
      <c r="Q81" s="116"/>
      <c r="R81" s="123"/>
      <c r="S81" s="10"/>
      <c r="T81" s="40"/>
      <c r="U81" s="34"/>
      <c r="V81" s="34"/>
      <c r="W81" s="34"/>
      <c r="X81" s="34"/>
    </row>
    <row r="82" spans="1:24" x14ac:dyDescent="0.25">
      <c r="A82" s="4"/>
      <c r="B82" s="115"/>
      <c r="C82" s="116"/>
      <c r="D82" s="116"/>
      <c r="E82" s="116"/>
      <c r="F82" s="117"/>
      <c r="G82" s="10"/>
      <c r="H82" s="115"/>
      <c r="I82" s="116"/>
      <c r="J82" s="116"/>
      <c r="K82" s="116"/>
      <c r="L82" s="117"/>
      <c r="M82" s="10"/>
      <c r="N82" s="122"/>
      <c r="O82" s="116"/>
      <c r="P82" s="116"/>
      <c r="Q82" s="116"/>
      <c r="R82" s="123"/>
      <c r="S82" s="10"/>
      <c r="T82" s="40"/>
      <c r="U82" s="34"/>
      <c r="V82" s="34"/>
      <c r="W82" s="34"/>
      <c r="X82" s="34"/>
    </row>
    <row r="83" spans="1:24" x14ac:dyDescent="0.25">
      <c r="A83" s="4"/>
      <c r="B83" s="115"/>
      <c r="C83" s="116"/>
      <c r="D83" s="116"/>
      <c r="E83" s="116"/>
      <c r="F83" s="117"/>
      <c r="G83" s="10"/>
      <c r="H83" s="115"/>
      <c r="I83" s="116"/>
      <c r="J83" s="116"/>
      <c r="K83" s="116"/>
      <c r="L83" s="117"/>
      <c r="M83" s="10"/>
      <c r="N83" s="122"/>
      <c r="O83" s="116"/>
      <c r="P83" s="116"/>
      <c r="Q83" s="116"/>
      <c r="R83" s="123"/>
      <c r="S83" s="10"/>
      <c r="T83" s="40"/>
      <c r="U83" s="34"/>
      <c r="V83" s="34"/>
      <c r="W83" s="34"/>
      <c r="X83" s="34"/>
    </row>
    <row r="84" spans="1:24" ht="15.75" thickBot="1" x14ac:dyDescent="0.3">
      <c r="A84" s="4"/>
      <c r="B84" s="118"/>
      <c r="C84" s="119"/>
      <c r="D84" s="119"/>
      <c r="E84" s="119"/>
      <c r="F84" s="120"/>
      <c r="G84" s="10"/>
      <c r="H84" s="115"/>
      <c r="I84" s="116"/>
      <c r="J84" s="116"/>
      <c r="K84" s="116"/>
      <c r="L84" s="117"/>
      <c r="M84" s="10"/>
      <c r="N84" s="122"/>
      <c r="O84" s="116"/>
      <c r="P84" s="116"/>
      <c r="Q84" s="116"/>
      <c r="R84" s="123"/>
      <c r="S84" s="10"/>
      <c r="T84" s="37"/>
    </row>
    <row r="85" spans="1:24" x14ac:dyDescent="0.25">
      <c r="A85" s="4"/>
      <c r="B85" s="10"/>
      <c r="C85" s="10"/>
      <c r="D85" s="10"/>
      <c r="E85" s="10"/>
      <c r="F85" s="10"/>
      <c r="G85" s="10"/>
      <c r="H85" s="115"/>
      <c r="I85" s="116"/>
      <c r="J85" s="116"/>
      <c r="K85" s="116"/>
      <c r="L85" s="117"/>
      <c r="M85" s="10"/>
      <c r="N85" s="122"/>
      <c r="O85" s="116"/>
      <c r="P85" s="116"/>
      <c r="Q85" s="116"/>
      <c r="R85" s="123"/>
      <c r="S85" s="10"/>
      <c r="T85" s="37"/>
    </row>
    <row r="86" spans="1:24" ht="18" thickBot="1" x14ac:dyDescent="0.35">
      <c r="A86" s="4"/>
      <c r="B86" s="10"/>
      <c r="C86" s="10"/>
      <c r="D86" s="10"/>
      <c r="E86" s="10"/>
      <c r="F86" s="10"/>
      <c r="G86" s="10"/>
      <c r="H86" s="118"/>
      <c r="I86" s="119"/>
      <c r="J86" s="119"/>
      <c r="K86" s="119"/>
      <c r="L86" s="120"/>
      <c r="M86" s="10"/>
      <c r="N86" s="124"/>
      <c r="O86" s="125"/>
      <c r="P86" s="125"/>
      <c r="Q86" s="125"/>
      <c r="R86" s="126"/>
      <c r="S86" s="10"/>
      <c r="T86" s="38"/>
      <c r="U86" s="36"/>
      <c r="V86" s="36"/>
      <c r="W86" s="36"/>
      <c r="X86" s="36"/>
    </row>
    <row r="87" spans="1:24" ht="16.5" customHeight="1" thickBot="1" x14ac:dyDescent="0.35">
      <c r="A87" s="4"/>
      <c r="B87" s="112" t="s">
        <v>57</v>
      </c>
      <c r="C87" s="113"/>
      <c r="D87" s="113"/>
      <c r="E87" s="113"/>
      <c r="F87" s="114"/>
      <c r="G87" s="10"/>
      <c r="H87" s="10"/>
      <c r="I87" s="10"/>
      <c r="J87" s="10"/>
      <c r="K87" s="10"/>
      <c r="L87" s="10"/>
      <c r="M87" s="10"/>
      <c r="N87" s="10"/>
      <c r="O87" s="10"/>
      <c r="P87" s="10"/>
      <c r="Q87" s="10"/>
      <c r="R87" s="10"/>
      <c r="S87" s="10"/>
      <c r="T87" s="40"/>
      <c r="U87" s="34"/>
      <c r="V87" s="34"/>
      <c r="W87" s="34"/>
      <c r="X87" s="34"/>
    </row>
    <row r="88" spans="1:24" ht="15.75" thickBot="1" x14ac:dyDescent="0.3">
      <c r="A88" s="4"/>
      <c r="B88" s="115" t="s">
        <v>122</v>
      </c>
      <c r="C88" s="116"/>
      <c r="D88" s="116"/>
      <c r="E88" s="116"/>
      <c r="F88" s="117"/>
      <c r="G88" s="10"/>
      <c r="H88" s="10"/>
      <c r="I88" s="10"/>
      <c r="J88" s="10"/>
      <c r="K88" s="10"/>
      <c r="L88" s="10"/>
      <c r="M88" s="10"/>
      <c r="N88" s="10"/>
      <c r="O88" s="10"/>
      <c r="P88" s="10"/>
      <c r="Q88" s="10"/>
      <c r="R88" s="10"/>
      <c r="S88" s="10"/>
      <c r="T88" s="40"/>
      <c r="U88" s="34"/>
      <c r="V88" s="34"/>
      <c r="W88" s="34"/>
      <c r="X88" s="34"/>
    </row>
    <row r="89" spans="1:24" ht="18.75" customHeight="1" thickBot="1" x14ac:dyDescent="0.35">
      <c r="A89" s="4"/>
      <c r="B89" s="115"/>
      <c r="C89" s="116"/>
      <c r="D89" s="116"/>
      <c r="E89" s="116"/>
      <c r="F89" s="117"/>
      <c r="G89" s="10"/>
      <c r="H89" s="112" t="s">
        <v>61</v>
      </c>
      <c r="I89" s="113"/>
      <c r="J89" s="113"/>
      <c r="K89" s="113"/>
      <c r="L89" s="114"/>
      <c r="M89" s="10"/>
      <c r="N89" s="112" t="s">
        <v>98</v>
      </c>
      <c r="O89" s="113"/>
      <c r="P89" s="113"/>
      <c r="Q89" s="113"/>
      <c r="R89" s="114"/>
      <c r="S89" s="10"/>
      <c r="T89" s="40"/>
      <c r="U89" s="34"/>
      <c r="V89" s="34"/>
      <c r="W89" s="34"/>
      <c r="X89" s="34"/>
    </row>
    <row r="90" spans="1:24" ht="15.75" customHeight="1" x14ac:dyDescent="0.25">
      <c r="A90" s="4"/>
      <c r="B90" s="115"/>
      <c r="C90" s="116"/>
      <c r="D90" s="116"/>
      <c r="E90" s="116"/>
      <c r="F90" s="117"/>
      <c r="G90" s="10"/>
      <c r="H90" s="115" t="s">
        <v>125</v>
      </c>
      <c r="I90" s="116"/>
      <c r="J90" s="116"/>
      <c r="K90" s="116"/>
      <c r="L90" s="117"/>
      <c r="M90" s="10"/>
      <c r="N90" s="115" t="s">
        <v>127</v>
      </c>
      <c r="O90" s="116"/>
      <c r="P90" s="116"/>
      <c r="Q90" s="116"/>
      <c r="R90" s="117"/>
      <c r="S90" s="10"/>
      <c r="T90" s="40"/>
      <c r="U90" s="34"/>
      <c r="V90" s="34"/>
      <c r="W90" s="34"/>
      <c r="X90" s="34"/>
    </row>
    <row r="91" spans="1:24" x14ac:dyDescent="0.25">
      <c r="A91" s="4"/>
      <c r="B91" s="115"/>
      <c r="C91" s="116"/>
      <c r="D91" s="116"/>
      <c r="E91" s="116"/>
      <c r="F91" s="117"/>
      <c r="G91" s="10"/>
      <c r="H91" s="115"/>
      <c r="I91" s="116"/>
      <c r="J91" s="116"/>
      <c r="K91" s="116"/>
      <c r="L91" s="117"/>
      <c r="M91" s="10"/>
      <c r="N91" s="115"/>
      <c r="O91" s="116"/>
      <c r="P91" s="116"/>
      <c r="Q91" s="116"/>
      <c r="R91" s="117"/>
      <c r="S91" s="10"/>
      <c r="T91" s="40"/>
      <c r="U91" s="34"/>
      <c r="V91" s="34"/>
      <c r="W91" s="34"/>
      <c r="X91" s="34"/>
    </row>
    <row r="92" spans="1:24" x14ac:dyDescent="0.25">
      <c r="A92" s="4"/>
      <c r="B92" s="115"/>
      <c r="C92" s="116"/>
      <c r="D92" s="116"/>
      <c r="E92" s="116"/>
      <c r="F92" s="117"/>
      <c r="G92" s="10"/>
      <c r="H92" s="115"/>
      <c r="I92" s="116"/>
      <c r="J92" s="116"/>
      <c r="K92" s="116"/>
      <c r="L92" s="117"/>
      <c r="M92" s="10"/>
      <c r="N92" s="115"/>
      <c r="O92" s="116"/>
      <c r="P92" s="116"/>
      <c r="Q92" s="116"/>
      <c r="R92" s="117"/>
      <c r="S92" s="10"/>
      <c r="T92" s="40"/>
      <c r="U92" s="34"/>
      <c r="V92" s="34"/>
      <c r="W92" s="34"/>
      <c r="X92" s="34"/>
    </row>
    <row r="93" spans="1:24" x14ac:dyDescent="0.25">
      <c r="A93" s="4"/>
      <c r="B93" s="115"/>
      <c r="C93" s="116"/>
      <c r="D93" s="116"/>
      <c r="E93" s="116"/>
      <c r="F93" s="117"/>
      <c r="G93" s="10"/>
      <c r="H93" s="115"/>
      <c r="I93" s="116"/>
      <c r="J93" s="116"/>
      <c r="K93" s="116"/>
      <c r="L93" s="117"/>
      <c r="M93" s="10"/>
      <c r="N93" s="115"/>
      <c r="O93" s="116"/>
      <c r="P93" s="116"/>
      <c r="Q93" s="116"/>
      <c r="R93" s="117"/>
      <c r="S93" s="10"/>
      <c r="T93" s="40"/>
      <c r="U93" s="34"/>
      <c r="V93" s="34"/>
      <c r="W93" s="34"/>
      <c r="X93" s="34"/>
    </row>
    <row r="94" spans="1:24" x14ac:dyDescent="0.25">
      <c r="A94" s="4"/>
      <c r="B94" s="115"/>
      <c r="C94" s="116"/>
      <c r="D94" s="116"/>
      <c r="E94" s="116"/>
      <c r="F94" s="117"/>
      <c r="G94" s="10"/>
      <c r="H94" s="115"/>
      <c r="I94" s="116"/>
      <c r="J94" s="116"/>
      <c r="K94" s="116"/>
      <c r="L94" s="117"/>
      <c r="M94" s="10"/>
      <c r="N94" s="115"/>
      <c r="O94" s="116"/>
      <c r="P94" s="116"/>
      <c r="Q94" s="116"/>
      <c r="R94" s="117"/>
      <c r="S94" s="10"/>
      <c r="T94" s="40"/>
      <c r="U94" s="34"/>
      <c r="V94" s="34"/>
      <c r="W94" s="34"/>
      <c r="X94" s="34"/>
    </row>
    <row r="95" spans="1:24" x14ac:dyDescent="0.25">
      <c r="A95" s="4"/>
      <c r="B95" s="115"/>
      <c r="C95" s="116"/>
      <c r="D95" s="116"/>
      <c r="E95" s="116"/>
      <c r="F95" s="117"/>
      <c r="G95" s="10"/>
      <c r="H95" s="115"/>
      <c r="I95" s="116"/>
      <c r="J95" s="116"/>
      <c r="K95" s="116"/>
      <c r="L95" s="117"/>
      <c r="M95" s="10"/>
      <c r="N95" s="115"/>
      <c r="O95" s="116"/>
      <c r="P95" s="116"/>
      <c r="Q95" s="116"/>
      <c r="R95" s="117"/>
      <c r="S95" s="10"/>
      <c r="T95" s="40"/>
      <c r="U95" s="34"/>
      <c r="V95" s="34"/>
      <c r="W95" s="34"/>
      <c r="X95" s="34"/>
    </row>
    <row r="96" spans="1:24" x14ac:dyDescent="0.25">
      <c r="A96" s="4"/>
      <c r="B96" s="115"/>
      <c r="C96" s="116"/>
      <c r="D96" s="116"/>
      <c r="E96" s="116"/>
      <c r="F96" s="117"/>
      <c r="G96" s="10"/>
      <c r="H96" s="115"/>
      <c r="I96" s="116"/>
      <c r="J96" s="116"/>
      <c r="K96" s="116"/>
      <c r="L96" s="117"/>
      <c r="M96" s="10"/>
      <c r="N96" s="115"/>
      <c r="O96" s="116"/>
      <c r="P96" s="116"/>
      <c r="Q96" s="116"/>
      <c r="R96" s="117"/>
      <c r="S96" s="10"/>
      <c r="T96" s="40"/>
      <c r="U96" s="34"/>
      <c r="V96" s="34"/>
      <c r="W96" s="34"/>
      <c r="X96" s="34"/>
    </row>
    <row r="97" spans="1:24" x14ac:dyDescent="0.25">
      <c r="A97" s="4"/>
      <c r="B97" s="115"/>
      <c r="C97" s="116"/>
      <c r="D97" s="116"/>
      <c r="E97" s="116"/>
      <c r="F97" s="117"/>
      <c r="G97" s="10"/>
      <c r="H97" s="115"/>
      <c r="I97" s="116"/>
      <c r="J97" s="116"/>
      <c r="K97" s="116"/>
      <c r="L97" s="117"/>
      <c r="M97" s="10"/>
      <c r="N97" s="115"/>
      <c r="O97" s="116"/>
      <c r="P97" s="116"/>
      <c r="Q97" s="116"/>
      <c r="R97" s="117"/>
      <c r="S97" s="10"/>
      <c r="T97" s="40"/>
      <c r="U97" s="34"/>
      <c r="V97" s="34"/>
      <c r="W97" s="34"/>
      <c r="X97" s="34"/>
    </row>
    <row r="98" spans="1:24" x14ac:dyDescent="0.25">
      <c r="A98" s="4"/>
      <c r="B98" s="115"/>
      <c r="C98" s="116"/>
      <c r="D98" s="116"/>
      <c r="E98" s="116"/>
      <c r="F98" s="117"/>
      <c r="G98" s="10"/>
      <c r="H98" s="115"/>
      <c r="I98" s="116"/>
      <c r="J98" s="116"/>
      <c r="K98" s="116"/>
      <c r="L98" s="117"/>
      <c r="M98" s="10"/>
      <c r="N98" s="115"/>
      <c r="O98" s="116"/>
      <c r="P98" s="116"/>
      <c r="Q98" s="116"/>
      <c r="R98" s="117"/>
      <c r="S98" s="10"/>
      <c r="T98" s="37"/>
    </row>
    <row r="99" spans="1:24" x14ac:dyDescent="0.25">
      <c r="A99" s="4"/>
      <c r="B99" s="115"/>
      <c r="C99" s="116"/>
      <c r="D99" s="116"/>
      <c r="E99" s="116"/>
      <c r="F99" s="117"/>
      <c r="G99" s="10"/>
      <c r="H99" s="115"/>
      <c r="I99" s="116"/>
      <c r="J99" s="116"/>
      <c r="K99" s="116"/>
      <c r="L99" s="117"/>
      <c r="M99" s="10"/>
      <c r="N99" s="115"/>
      <c r="O99" s="116"/>
      <c r="P99" s="116"/>
      <c r="Q99" s="116"/>
      <c r="R99" s="117"/>
      <c r="S99" s="10"/>
      <c r="T99" s="37"/>
    </row>
    <row r="100" spans="1:24" ht="15.75" thickBot="1" x14ac:dyDescent="0.3">
      <c r="A100" s="4"/>
      <c r="B100" s="118"/>
      <c r="C100" s="119"/>
      <c r="D100" s="119"/>
      <c r="E100" s="119"/>
      <c r="F100" s="120"/>
      <c r="G100" s="10"/>
      <c r="H100" s="115"/>
      <c r="I100" s="116"/>
      <c r="J100" s="116"/>
      <c r="K100" s="116"/>
      <c r="L100" s="117"/>
      <c r="M100" s="10"/>
      <c r="N100" s="115"/>
      <c r="O100" s="116"/>
      <c r="P100" s="116"/>
      <c r="Q100" s="116"/>
      <c r="R100" s="117"/>
      <c r="S100" s="10"/>
      <c r="T100" s="37"/>
    </row>
    <row r="101" spans="1:24" ht="15.75" thickBot="1" x14ac:dyDescent="0.3">
      <c r="A101" s="4"/>
      <c r="B101" s="41"/>
      <c r="C101" s="41"/>
      <c r="D101" s="41"/>
      <c r="E101" s="41"/>
      <c r="F101" s="41"/>
      <c r="G101" s="10"/>
      <c r="H101" s="118"/>
      <c r="I101" s="119"/>
      <c r="J101" s="119"/>
      <c r="K101" s="119"/>
      <c r="L101" s="120"/>
      <c r="M101" s="10"/>
      <c r="N101" s="118"/>
      <c r="O101" s="119"/>
      <c r="P101" s="119"/>
      <c r="Q101" s="119"/>
      <c r="R101" s="120"/>
      <c r="S101" s="10"/>
      <c r="T101" s="37"/>
    </row>
    <row r="102" spans="1:24" x14ac:dyDescent="0.25">
      <c r="A102" s="4"/>
      <c r="B102" s="10"/>
      <c r="C102" s="10"/>
      <c r="D102" s="10"/>
      <c r="E102" s="10"/>
      <c r="F102" s="10"/>
      <c r="G102" s="10"/>
      <c r="H102" s="10"/>
      <c r="I102" s="10"/>
      <c r="J102" s="10"/>
      <c r="K102" s="10"/>
      <c r="L102" s="10"/>
      <c r="M102" s="10"/>
      <c r="N102" s="10"/>
      <c r="O102" s="10"/>
      <c r="P102" s="10"/>
      <c r="Q102" s="10"/>
      <c r="R102" s="10"/>
      <c r="S102" s="10"/>
      <c r="T102" s="37"/>
    </row>
    <row r="103" spans="1:24" x14ac:dyDescent="0.25">
      <c r="A103" s="4"/>
      <c r="B103" s="10"/>
      <c r="C103" s="10"/>
      <c r="D103" s="10"/>
      <c r="E103" s="10"/>
      <c r="F103" s="10"/>
      <c r="G103" s="10"/>
      <c r="H103" s="10"/>
      <c r="I103" s="10"/>
      <c r="J103" s="10"/>
      <c r="K103" s="10"/>
      <c r="L103" s="10"/>
      <c r="M103" s="10"/>
      <c r="N103" s="10"/>
      <c r="O103" s="10"/>
      <c r="P103" s="10"/>
      <c r="Q103" s="10"/>
      <c r="R103" s="10"/>
      <c r="S103" s="10"/>
      <c r="T103" s="37"/>
    </row>
    <row r="104" spans="1:24" x14ac:dyDescent="0.25">
      <c r="A104" s="6"/>
      <c r="B104" s="27"/>
      <c r="C104" s="27"/>
      <c r="D104" s="27"/>
      <c r="E104" s="27"/>
      <c r="F104" s="27"/>
      <c r="G104" s="27"/>
      <c r="H104" s="27"/>
      <c r="I104" s="27"/>
      <c r="J104" s="27"/>
      <c r="K104" s="27"/>
      <c r="L104" s="27"/>
      <c r="M104" s="27"/>
      <c r="N104" s="27"/>
      <c r="O104" s="27"/>
      <c r="P104" s="27"/>
      <c r="Q104" s="27"/>
      <c r="R104" s="27"/>
      <c r="S104" s="27"/>
      <c r="T104" s="37"/>
    </row>
  </sheetData>
  <mergeCells count="42">
    <mergeCell ref="H89:L89"/>
    <mergeCell ref="N89:R89"/>
    <mergeCell ref="B88:F100"/>
    <mergeCell ref="B87:F87"/>
    <mergeCell ref="N90:R101"/>
    <mergeCell ref="H90:L101"/>
    <mergeCell ref="N73:R73"/>
    <mergeCell ref="N74:R86"/>
    <mergeCell ref="H73:L73"/>
    <mergeCell ref="B74:F84"/>
    <mergeCell ref="B73:F73"/>
    <mergeCell ref="H74:L86"/>
    <mergeCell ref="N59:R70"/>
    <mergeCell ref="H59:L70"/>
    <mergeCell ref="B59:F70"/>
    <mergeCell ref="B58:F58"/>
    <mergeCell ref="H58:L58"/>
    <mergeCell ref="N58:R58"/>
    <mergeCell ref="N6:R17"/>
    <mergeCell ref="N20:R20"/>
    <mergeCell ref="B34:F48"/>
    <mergeCell ref="N38:R48"/>
    <mergeCell ref="N21:R34"/>
    <mergeCell ref="H36:L48"/>
    <mergeCell ref="N37:R37"/>
    <mergeCell ref="B33:F33"/>
    <mergeCell ref="B5:F5"/>
    <mergeCell ref="B19:F19"/>
    <mergeCell ref="B6:F16"/>
    <mergeCell ref="B20:F30"/>
    <mergeCell ref="T34:X44"/>
    <mergeCell ref="H5:L5"/>
    <mergeCell ref="N5:R5"/>
    <mergeCell ref="H6:L18"/>
    <mergeCell ref="H22:L32"/>
    <mergeCell ref="H21:L21"/>
    <mergeCell ref="H35:L35"/>
    <mergeCell ref="T5:X5"/>
    <mergeCell ref="T6:X16"/>
    <mergeCell ref="T19:X19"/>
    <mergeCell ref="T20:X30"/>
    <mergeCell ref="T33:X3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F74"/>
  <sheetViews>
    <sheetView workbookViewId="0">
      <selection activeCell="M26" sqref="M26"/>
    </sheetView>
  </sheetViews>
  <sheetFormatPr defaultRowHeight="15" x14ac:dyDescent="0.25"/>
  <cols>
    <col min="2" max="2" width="13.85546875" customWidth="1"/>
    <col min="3" max="3" width="12.85546875" customWidth="1"/>
    <col min="5" max="5" width="14.28515625" customWidth="1"/>
    <col min="6" max="6" width="12.85546875" customWidth="1"/>
  </cols>
  <sheetData>
    <row r="2" spans="2:6" x14ac:dyDescent="0.25">
      <c r="B2" s="2" t="s">
        <v>0</v>
      </c>
      <c r="C2" s="3"/>
      <c r="E2" s="2" t="s">
        <v>37</v>
      </c>
      <c r="F2" s="3"/>
    </row>
    <row r="3" spans="2:6" x14ac:dyDescent="0.25">
      <c r="B3" s="4" t="s">
        <v>1</v>
      </c>
      <c r="C3" s="5"/>
      <c r="E3" s="4" t="s">
        <v>113</v>
      </c>
      <c r="F3" s="5"/>
    </row>
    <row r="4" spans="2:6" x14ac:dyDescent="0.25">
      <c r="B4" s="4" t="s">
        <v>2</v>
      </c>
      <c r="C4" s="5"/>
      <c r="E4" s="6" t="s">
        <v>114</v>
      </c>
      <c r="F4" s="7"/>
    </row>
    <row r="5" spans="2:6" x14ac:dyDescent="0.25">
      <c r="B5" s="4" t="s">
        <v>3</v>
      </c>
      <c r="C5" s="5"/>
    </row>
    <row r="6" spans="2:6" x14ac:dyDescent="0.25">
      <c r="B6" s="6" t="s">
        <v>7</v>
      </c>
      <c r="C6" s="7"/>
      <c r="E6" s="2" t="s">
        <v>30</v>
      </c>
      <c r="F6" s="3"/>
    </row>
    <row r="7" spans="2:6" x14ac:dyDescent="0.25">
      <c r="E7" s="4" t="s">
        <v>50</v>
      </c>
      <c r="F7" s="5"/>
    </row>
    <row r="8" spans="2:6" x14ac:dyDescent="0.25">
      <c r="B8" s="2" t="s">
        <v>5</v>
      </c>
      <c r="C8" s="3"/>
      <c r="E8" s="4" t="s">
        <v>51</v>
      </c>
      <c r="F8" s="5"/>
    </row>
    <row r="9" spans="2:6" x14ac:dyDescent="0.25">
      <c r="B9" s="8">
        <v>1</v>
      </c>
      <c r="C9" s="5"/>
      <c r="E9" s="6" t="s">
        <v>13</v>
      </c>
      <c r="F9" s="7"/>
    </row>
    <row r="10" spans="2:6" x14ac:dyDescent="0.25">
      <c r="B10" s="4" t="s">
        <v>6</v>
      </c>
      <c r="C10" s="5"/>
    </row>
    <row r="11" spans="2:6" x14ac:dyDescent="0.25">
      <c r="B11" s="6" t="s">
        <v>7</v>
      </c>
      <c r="C11" s="7"/>
      <c r="E11" s="2" t="s">
        <v>31</v>
      </c>
      <c r="F11" s="3"/>
    </row>
    <row r="12" spans="2:6" x14ac:dyDescent="0.25">
      <c r="E12" s="4" t="s">
        <v>66</v>
      </c>
      <c r="F12" s="5"/>
    </row>
    <row r="13" spans="2:6" x14ac:dyDescent="0.25">
      <c r="B13" s="2" t="s">
        <v>86</v>
      </c>
      <c r="C13" s="3"/>
      <c r="E13" s="4" t="s">
        <v>45</v>
      </c>
      <c r="F13" s="5"/>
    </row>
    <row r="14" spans="2:6" x14ac:dyDescent="0.25">
      <c r="B14" s="8" t="s">
        <v>112</v>
      </c>
      <c r="C14" s="5"/>
      <c r="E14" s="6" t="s">
        <v>13</v>
      </c>
      <c r="F14" s="7"/>
    </row>
    <row r="15" spans="2:6" x14ac:dyDescent="0.25">
      <c r="B15" s="4" t="s">
        <v>111</v>
      </c>
      <c r="C15" s="5"/>
    </row>
    <row r="16" spans="2:6" x14ac:dyDescent="0.25">
      <c r="B16" s="6" t="s">
        <v>13</v>
      </c>
      <c r="C16" s="7"/>
      <c r="E16" s="2" t="s">
        <v>79</v>
      </c>
      <c r="F16" s="3"/>
    </row>
    <row r="17" spans="2:6" x14ac:dyDescent="0.25">
      <c r="E17" s="4" t="s">
        <v>100</v>
      </c>
      <c r="F17" s="5"/>
    </row>
    <row r="18" spans="2:6" x14ac:dyDescent="0.25">
      <c r="B18" s="2" t="s">
        <v>82</v>
      </c>
      <c r="C18" s="3"/>
      <c r="E18" s="4" t="s">
        <v>101</v>
      </c>
      <c r="F18" s="5"/>
    </row>
    <row r="19" spans="2:6" x14ac:dyDescent="0.25">
      <c r="B19" s="8" t="s">
        <v>112</v>
      </c>
      <c r="C19" s="5"/>
      <c r="E19" s="6" t="s">
        <v>13</v>
      </c>
      <c r="F19" s="7"/>
    </row>
    <row r="20" spans="2:6" x14ac:dyDescent="0.25">
      <c r="B20" s="4" t="s">
        <v>111</v>
      </c>
      <c r="C20" s="5"/>
    </row>
    <row r="21" spans="2:6" x14ac:dyDescent="0.25">
      <c r="B21" s="6" t="s">
        <v>13</v>
      </c>
      <c r="C21" s="7"/>
      <c r="E21" s="2" t="s">
        <v>29</v>
      </c>
      <c r="F21" s="3"/>
    </row>
    <row r="22" spans="2:6" x14ac:dyDescent="0.25">
      <c r="E22" s="4" t="s">
        <v>44</v>
      </c>
      <c r="F22" s="5"/>
    </row>
    <row r="23" spans="2:6" x14ac:dyDescent="0.25">
      <c r="B23" s="2" t="s">
        <v>87</v>
      </c>
      <c r="C23" s="3"/>
      <c r="E23" s="4" t="s">
        <v>46</v>
      </c>
      <c r="F23" s="5"/>
    </row>
    <row r="24" spans="2:6" x14ac:dyDescent="0.25">
      <c r="B24" s="4" t="s">
        <v>88</v>
      </c>
      <c r="C24" s="5"/>
      <c r="E24" s="4" t="s">
        <v>47</v>
      </c>
      <c r="F24" s="5"/>
    </row>
    <row r="25" spans="2:6" ht="18" x14ac:dyDescent="0.35">
      <c r="B25" s="4" t="s">
        <v>89</v>
      </c>
      <c r="C25" s="5"/>
      <c r="E25" s="6" t="s">
        <v>48</v>
      </c>
      <c r="F25" s="7"/>
    </row>
    <row r="26" spans="2:6" x14ac:dyDescent="0.25">
      <c r="B26" s="10" t="s">
        <v>13</v>
      </c>
      <c r="C26" s="7"/>
    </row>
    <row r="28" spans="2:6" x14ac:dyDescent="0.25">
      <c r="B28" s="9" t="s">
        <v>84</v>
      </c>
      <c r="C28" s="3"/>
    </row>
    <row r="29" spans="2:6" x14ac:dyDescent="0.25">
      <c r="B29" s="4" t="s">
        <v>90</v>
      </c>
      <c r="C29" s="5"/>
    </row>
    <row r="30" spans="2:6" x14ac:dyDescent="0.25">
      <c r="B30" s="6" t="s">
        <v>91</v>
      </c>
      <c r="C30" s="7"/>
    </row>
    <row r="32" spans="2:6" x14ac:dyDescent="0.25">
      <c r="B32" s="9" t="s">
        <v>16</v>
      </c>
      <c r="C32" s="3"/>
    </row>
    <row r="33" spans="2:3" x14ac:dyDescent="0.25">
      <c r="B33" s="4" t="s">
        <v>40</v>
      </c>
      <c r="C33" s="5"/>
    </row>
    <row r="34" spans="2:3" x14ac:dyDescent="0.25">
      <c r="B34" s="6" t="s">
        <v>41</v>
      </c>
      <c r="C34" s="7"/>
    </row>
    <row r="36" spans="2:3" x14ac:dyDescent="0.25">
      <c r="B36" s="9" t="s">
        <v>20</v>
      </c>
      <c r="C36" s="3"/>
    </row>
    <row r="37" spans="2:3" x14ac:dyDescent="0.25">
      <c r="B37" s="4" t="s">
        <v>42</v>
      </c>
      <c r="C37" s="5"/>
    </row>
    <row r="38" spans="2:3" x14ac:dyDescent="0.25">
      <c r="B38" s="4" t="s">
        <v>43</v>
      </c>
      <c r="C38" s="5"/>
    </row>
    <row r="39" spans="2:3" x14ac:dyDescent="0.25">
      <c r="B39" s="6" t="s">
        <v>13</v>
      </c>
      <c r="C39" s="7"/>
    </row>
    <row r="41" spans="2:3" x14ac:dyDescent="0.25">
      <c r="B41" s="9" t="s">
        <v>21</v>
      </c>
      <c r="C41" s="3"/>
    </row>
    <row r="42" spans="2:3" x14ac:dyDescent="0.25">
      <c r="B42" s="4" t="s">
        <v>42</v>
      </c>
      <c r="C42" s="5"/>
    </row>
    <row r="43" spans="2:3" x14ac:dyDescent="0.25">
      <c r="B43" s="4" t="s">
        <v>43</v>
      </c>
      <c r="C43" s="5"/>
    </row>
    <row r="44" spans="2:3" x14ac:dyDescent="0.25">
      <c r="B44" s="6" t="s">
        <v>13</v>
      </c>
      <c r="C44" s="7"/>
    </row>
    <row r="46" spans="2:3" x14ac:dyDescent="0.25">
      <c r="B46" s="9" t="s">
        <v>22</v>
      </c>
      <c r="C46" s="3"/>
    </row>
    <row r="47" spans="2:3" x14ac:dyDescent="0.25">
      <c r="B47" s="4" t="s">
        <v>42</v>
      </c>
      <c r="C47" s="5"/>
    </row>
    <row r="48" spans="2:3" x14ac:dyDescent="0.25">
      <c r="B48" s="4" t="s">
        <v>43</v>
      </c>
      <c r="C48" s="5"/>
    </row>
    <row r="49" spans="2:3" x14ac:dyDescent="0.25">
      <c r="B49" s="6" t="s">
        <v>13</v>
      </c>
      <c r="C49" s="7"/>
    </row>
    <row r="51" spans="2:3" x14ac:dyDescent="0.25">
      <c r="B51" s="9" t="s">
        <v>23</v>
      </c>
      <c r="C51" s="3"/>
    </row>
    <row r="52" spans="2:3" x14ac:dyDescent="0.25">
      <c r="B52" s="4" t="s">
        <v>42</v>
      </c>
      <c r="C52" s="5"/>
    </row>
    <row r="53" spans="2:3" x14ac:dyDescent="0.25">
      <c r="B53" s="4" t="s">
        <v>43</v>
      </c>
      <c r="C53" s="5"/>
    </row>
    <row r="54" spans="2:3" x14ac:dyDescent="0.25">
      <c r="B54" s="6" t="s">
        <v>13</v>
      </c>
      <c r="C54" s="7"/>
    </row>
    <row r="56" spans="2:3" x14ac:dyDescent="0.25">
      <c r="B56" s="2" t="s">
        <v>24</v>
      </c>
      <c r="C56" s="3"/>
    </row>
    <row r="57" spans="2:3" x14ac:dyDescent="0.25">
      <c r="B57" s="4" t="s">
        <v>42</v>
      </c>
      <c r="C57" s="5"/>
    </row>
    <row r="58" spans="2:3" x14ac:dyDescent="0.25">
      <c r="B58" s="4" t="s">
        <v>43</v>
      </c>
      <c r="C58" s="5"/>
    </row>
    <row r="59" spans="2:3" x14ac:dyDescent="0.25">
      <c r="B59" s="6" t="s">
        <v>13</v>
      </c>
      <c r="C59" s="7"/>
    </row>
    <row r="61" spans="2:3" x14ac:dyDescent="0.25">
      <c r="B61" s="2" t="s">
        <v>25</v>
      </c>
      <c r="C61" s="3"/>
    </row>
    <row r="62" spans="2:3" x14ac:dyDescent="0.25">
      <c r="B62" s="4" t="s">
        <v>42</v>
      </c>
      <c r="C62" s="5"/>
    </row>
    <row r="63" spans="2:3" x14ac:dyDescent="0.25">
      <c r="B63" s="4" t="s">
        <v>43</v>
      </c>
      <c r="C63" s="5"/>
    </row>
    <row r="64" spans="2:3" x14ac:dyDescent="0.25">
      <c r="B64" s="6" t="s">
        <v>13</v>
      </c>
      <c r="C64" s="7"/>
    </row>
    <row r="66" spans="2:3" x14ac:dyDescent="0.25">
      <c r="B66" s="2" t="s">
        <v>26</v>
      </c>
      <c r="C66" s="3"/>
    </row>
    <row r="67" spans="2:3" x14ac:dyDescent="0.25">
      <c r="B67" s="4" t="s">
        <v>42</v>
      </c>
      <c r="C67" s="5"/>
    </row>
    <row r="68" spans="2:3" x14ac:dyDescent="0.25">
      <c r="B68" s="4" t="s">
        <v>43</v>
      </c>
      <c r="C68" s="5"/>
    </row>
    <row r="69" spans="2:3" x14ac:dyDescent="0.25">
      <c r="B69" s="6" t="s">
        <v>13</v>
      </c>
      <c r="C69" s="7"/>
    </row>
    <row r="71" spans="2:3" x14ac:dyDescent="0.25">
      <c r="B71" s="2" t="s">
        <v>27</v>
      </c>
      <c r="C71" s="3"/>
    </row>
    <row r="72" spans="2:3" x14ac:dyDescent="0.25">
      <c r="B72" s="4" t="s">
        <v>42</v>
      </c>
      <c r="C72" s="5"/>
    </row>
    <row r="73" spans="2:3" x14ac:dyDescent="0.25">
      <c r="B73" s="4" t="s">
        <v>43</v>
      </c>
      <c r="C73" s="5"/>
    </row>
    <row r="74" spans="2:3" x14ac:dyDescent="0.25">
      <c r="B74" s="6" t="s">
        <v>13</v>
      </c>
      <c r="C74" s="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I69"/>
  <sheetViews>
    <sheetView workbookViewId="0">
      <selection activeCell="E31" sqref="E31"/>
    </sheetView>
  </sheetViews>
  <sheetFormatPr defaultRowHeight="15" x14ac:dyDescent="0.25"/>
  <cols>
    <col min="2" max="2" width="18.28515625" customWidth="1"/>
    <col min="3" max="3" width="18.140625" customWidth="1"/>
    <col min="5" max="6" width="18.28515625" customWidth="1"/>
    <col min="9" max="10" width="18.28515625" customWidth="1"/>
  </cols>
  <sheetData>
    <row r="1" spans="2:9" x14ac:dyDescent="0.25">
      <c r="B1" s="2" t="s">
        <v>0</v>
      </c>
      <c r="C1" s="3"/>
      <c r="E1" s="2" t="s">
        <v>37</v>
      </c>
      <c r="F1" s="3"/>
      <c r="I1" s="1"/>
    </row>
    <row r="2" spans="2:9" x14ac:dyDescent="0.25">
      <c r="B2" s="4" t="s">
        <v>1</v>
      </c>
      <c r="C2" s="5"/>
      <c r="E2" s="4" t="s">
        <v>113</v>
      </c>
      <c r="F2" s="5"/>
    </row>
    <row r="3" spans="2:9" x14ac:dyDescent="0.25">
      <c r="B3" s="4" t="s">
        <v>2</v>
      </c>
      <c r="C3" s="5"/>
      <c r="E3" s="6" t="s">
        <v>114</v>
      </c>
      <c r="F3" s="7"/>
      <c r="I3" s="66"/>
    </row>
    <row r="4" spans="2:9" x14ac:dyDescent="0.25">
      <c r="B4" s="4" t="s">
        <v>3</v>
      </c>
      <c r="C4" s="5"/>
      <c r="I4" s="66"/>
    </row>
    <row r="5" spans="2:9" x14ac:dyDescent="0.25">
      <c r="B5" s="6" t="s">
        <v>7</v>
      </c>
      <c r="C5" s="7"/>
      <c r="E5" s="2" t="s">
        <v>29</v>
      </c>
      <c r="F5" s="3"/>
      <c r="I5" s="66"/>
    </row>
    <row r="6" spans="2:9" x14ac:dyDescent="0.25">
      <c r="E6" s="4" t="s">
        <v>44</v>
      </c>
      <c r="F6" s="5"/>
      <c r="I6" s="66"/>
    </row>
    <row r="7" spans="2:9" x14ac:dyDescent="0.25">
      <c r="B7" s="2" t="s">
        <v>5</v>
      </c>
      <c r="C7" s="3"/>
      <c r="E7" s="4" t="s">
        <v>46</v>
      </c>
      <c r="F7" s="5"/>
      <c r="I7" s="66"/>
    </row>
    <row r="8" spans="2:9" x14ac:dyDescent="0.25">
      <c r="B8" s="8">
        <v>1</v>
      </c>
      <c r="C8" s="5"/>
      <c r="E8" s="4" t="s">
        <v>47</v>
      </c>
      <c r="F8" s="5"/>
      <c r="I8" s="66"/>
    </row>
    <row r="9" spans="2:9" x14ac:dyDescent="0.25">
      <c r="B9" s="4" t="s">
        <v>6</v>
      </c>
      <c r="C9" s="5"/>
      <c r="E9" s="6" t="s">
        <v>48</v>
      </c>
      <c r="F9" s="7"/>
    </row>
    <row r="10" spans="2:9" x14ac:dyDescent="0.25">
      <c r="B10" s="6" t="s">
        <v>7</v>
      </c>
      <c r="C10" s="7"/>
    </row>
    <row r="11" spans="2:9" x14ac:dyDescent="0.25">
      <c r="E11" s="2" t="s">
        <v>30</v>
      </c>
      <c r="F11" s="3"/>
    </row>
    <row r="12" spans="2:9" x14ac:dyDescent="0.25">
      <c r="B12" s="9" t="s">
        <v>10</v>
      </c>
      <c r="C12" s="3"/>
      <c r="E12" s="4" t="s">
        <v>50</v>
      </c>
      <c r="F12" s="5"/>
    </row>
    <row r="13" spans="2:9" x14ac:dyDescent="0.25">
      <c r="B13" s="4" t="s">
        <v>11</v>
      </c>
      <c r="C13" s="5"/>
      <c r="E13" s="4" t="s">
        <v>51</v>
      </c>
      <c r="F13" s="5"/>
    </row>
    <row r="14" spans="2:9" x14ac:dyDescent="0.25">
      <c r="B14" s="4" t="s">
        <v>14</v>
      </c>
      <c r="C14" s="5"/>
      <c r="E14" s="6" t="s">
        <v>13</v>
      </c>
      <c r="F14" s="7"/>
    </row>
    <row r="15" spans="2:9" x14ac:dyDescent="0.25">
      <c r="B15" s="4" t="s">
        <v>12</v>
      </c>
      <c r="C15" s="5"/>
    </row>
    <row r="16" spans="2:9" x14ac:dyDescent="0.25">
      <c r="B16" s="6" t="s">
        <v>13</v>
      </c>
      <c r="C16" s="7"/>
      <c r="E16" s="2" t="s">
        <v>31</v>
      </c>
      <c r="F16" s="3"/>
    </row>
    <row r="17" spans="2:6" x14ac:dyDescent="0.25">
      <c r="E17" s="4" t="s">
        <v>66</v>
      </c>
      <c r="F17" s="5"/>
    </row>
    <row r="18" spans="2:6" x14ac:dyDescent="0.25">
      <c r="B18" s="9" t="s">
        <v>8</v>
      </c>
      <c r="C18" s="3"/>
      <c r="E18" s="4" t="s">
        <v>45</v>
      </c>
      <c r="F18" s="5"/>
    </row>
    <row r="19" spans="2:6" x14ac:dyDescent="0.25">
      <c r="B19" s="4" t="s">
        <v>15</v>
      </c>
      <c r="C19" s="5"/>
      <c r="E19" s="6" t="s">
        <v>13</v>
      </c>
      <c r="F19" s="7"/>
    </row>
    <row r="20" spans="2:6" x14ac:dyDescent="0.25">
      <c r="B20" s="4" t="s">
        <v>72</v>
      </c>
      <c r="C20" s="5"/>
    </row>
    <row r="21" spans="2:6" x14ac:dyDescent="0.25">
      <c r="B21" s="6" t="s">
        <v>13</v>
      </c>
      <c r="C21" s="7"/>
      <c r="E21" s="2" t="s">
        <v>32</v>
      </c>
      <c r="F21" s="3"/>
    </row>
    <row r="22" spans="2:6" x14ac:dyDescent="0.25">
      <c r="E22" s="4" t="s">
        <v>52</v>
      </c>
      <c r="F22" s="5"/>
    </row>
    <row r="23" spans="2:6" x14ac:dyDescent="0.25">
      <c r="B23" s="9" t="s">
        <v>9</v>
      </c>
      <c r="C23" s="3"/>
      <c r="E23" s="4" t="s">
        <v>53</v>
      </c>
      <c r="F23" s="5"/>
    </row>
    <row r="24" spans="2:6" x14ac:dyDescent="0.25">
      <c r="B24" s="4" t="s">
        <v>64</v>
      </c>
      <c r="C24" s="5"/>
      <c r="E24" s="6" t="s">
        <v>13</v>
      </c>
      <c r="F24" s="7"/>
    </row>
    <row r="25" spans="2:6" x14ac:dyDescent="0.25">
      <c r="B25" s="6" t="s">
        <v>63</v>
      </c>
      <c r="C25" s="7"/>
    </row>
    <row r="26" spans="2:6" x14ac:dyDescent="0.25">
      <c r="E26" s="2" t="s">
        <v>33</v>
      </c>
      <c r="F26" s="3"/>
    </row>
    <row r="27" spans="2:6" x14ac:dyDescent="0.25">
      <c r="B27" s="2" t="s">
        <v>39</v>
      </c>
      <c r="C27" s="3"/>
      <c r="E27" s="4" t="s">
        <v>75</v>
      </c>
      <c r="F27" s="5"/>
    </row>
    <row r="28" spans="2:6" x14ac:dyDescent="0.25">
      <c r="B28" s="4" t="s">
        <v>40</v>
      </c>
      <c r="C28" s="5"/>
      <c r="E28" s="4" t="s">
        <v>76</v>
      </c>
      <c r="F28" s="5"/>
    </row>
    <row r="29" spans="2:6" x14ac:dyDescent="0.25">
      <c r="B29" s="6" t="s">
        <v>41</v>
      </c>
      <c r="C29" s="7"/>
      <c r="E29" s="6" t="s">
        <v>13</v>
      </c>
      <c r="F29" s="7"/>
    </row>
    <row r="31" spans="2:6" x14ac:dyDescent="0.25">
      <c r="B31" s="9" t="s">
        <v>20</v>
      </c>
      <c r="C31" s="3"/>
      <c r="E31" s="2" t="s">
        <v>34</v>
      </c>
      <c r="F31" s="3"/>
    </row>
    <row r="32" spans="2:6" x14ac:dyDescent="0.25">
      <c r="B32" s="4" t="s">
        <v>42</v>
      </c>
      <c r="C32" s="5"/>
      <c r="E32" s="4" t="s">
        <v>73</v>
      </c>
      <c r="F32" s="5"/>
    </row>
    <row r="33" spans="2:6" x14ac:dyDescent="0.25">
      <c r="B33" s="4" t="s">
        <v>43</v>
      </c>
      <c r="C33" s="5"/>
      <c r="E33" s="4" t="s">
        <v>74</v>
      </c>
      <c r="F33" s="5"/>
    </row>
    <row r="34" spans="2:6" x14ac:dyDescent="0.25">
      <c r="B34" s="6" t="s">
        <v>13</v>
      </c>
      <c r="C34" s="7"/>
      <c r="E34" s="6" t="s">
        <v>13</v>
      </c>
      <c r="F34" s="7"/>
    </row>
    <row r="36" spans="2:6" x14ac:dyDescent="0.25">
      <c r="B36" s="9" t="s">
        <v>21</v>
      </c>
      <c r="C36" s="3"/>
      <c r="E36" s="2" t="s">
        <v>35</v>
      </c>
      <c r="F36" s="3"/>
    </row>
    <row r="37" spans="2:6" x14ac:dyDescent="0.25">
      <c r="B37" s="4" t="s">
        <v>42</v>
      </c>
      <c r="C37" s="5"/>
      <c r="E37" s="4" t="s">
        <v>54</v>
      </c>
      <c r="F37" s="5"/>
    </row>
    <row r="38" spans="2:6" x14ac:dyDescent="0.25">
      <c r="B38" s="4" t="s">
        <v>43</v>
      </c>
      <c r="C38" s="5"/>
      <c r="E38" s="4" t="s">
        <v>43</v>
      </c>
      <c r="F38" s="5"/>
    </row>
    <row r="39" spans="2:6" x14ac:dyDescent="0.25">
      <c r="B39" s="6" t="s">
        <v>13</v>
      </c>
      <c r="C39" s="7"/>
      <c r="E39" s="6" t="s">
        <v>13</v>
      </c>
      <c r="F39" s="7"/>
    </row>
    <row r="41" spans="2:6" x14ac:dyDescent="0.25">
      <c r="B41" s="9" t="s">
        <v>22</v>
      </c>
      <c r="C41" s="3"/>
      <c r="E41" s="2" t="s">
        <v>36</v>
      </c>
      <c r="F41" s="3"/>
    </row>
    <row r="42" spans="2:6" x14ac:dyDescent="0.25">
      <c r="B42" s="4" t="s">
        <v>42</v>
      </c>
      <c r="C42" s="5"/>
      <c r="E42" s="4" t="s">
        <v>77</v>
      </c>
      <c r="F42" s="5"/>
    </row>
    <row r="43" spans="2:6" x14ac:dyDescent="0.25">
      <c r="B43" s="4" t="s">
        <v>43</v>
      </c>
      <c r="C43" s="5"/>
      <c r="E43" s="4" t="s">
        <v>78</v>
      </c>
      <c r="F43" s="5"/>
    </row>
    <row r="44" spans="2:6" x14ac:dyDescent="0.25">
      <c r="B44" s="6" t="s">
        <v>13</v>
      </c>
      <c r="C44" s="7"/>
      <c r="E44" s="6" t="s">
        <v>13</v>
      </c>
      <c r="F44" s="7"/>
    </row>
    <row r="46" spans="2:6" x14ac:dyDescent="0.25">
      <c r="B46" s="9" t="s">
        <v>23</v>
      </c>
      <c r="C46" s="3"/>
      <c r="E46" s="2" t="s">
        <v>79</v>
      </c>
      <c r="F46" s="3"/>
    </row>
    <row r="47" spans="2:6" x14ac:dyDescent="0.25">
      <c r="B47" s="4" t="s">
        <v>42</v>
      </c>
      <c r="C47" s="5"/>
      <c r="E47" s="4" t="s">
        <v>100</v>
      </c>
      <c r="F47" s="5"/>
    </row>
    <row r="48" spans="2:6" x14ac:dyDescent="0.25">
      <c r="B48" s="4" t="s">
        <v>43</v>
      </c>
      <c r="C48" s="5"/>
      <c r="E48" s="4" t="s">
        <v>101</v>
      </c>
      <c r="F48" s="5"/>
    </row>
    <row r="49" spans="2:6" x14ac:dyDescent="0.25">
      <c r="B49" s="6" t="s">
        <v>13</v>
      </c>
      <c r="C49" s="7"/>
      <c r="E49" s="6" t="s">
        <v>13</v>
      </c>
      <c r="F49" s="7"/>
    </row>
    <row r="51" spans="2:6" x14ac:dyDescent="0.25">
      <c r="B51" s="2" t="s">
        <v>24</v>
      </c>
      <c r="C51" s="3"/>
    </row>
    <row r="52" spans="2:6" x14ac:dyDescent="0.25">
      <c r="B52" s="4" t="s">
        <v>42</v>
      </c>
      <c r="C52" s="5"/>
    </row>
    <row r="53" spans="2:6" x14ac:dyDescent="0.25">
      <c r="B53" s="4" t="s">
        <v>43</v>
      </c>
      <c r="C53" s="5"/>
    </row>
    <row r="54" spans="2:6" x14ac:dyDescent="0.25">
      <c r="B54" s="6" t="s">
        <v>13</v>
      </c>
      <c r="C54" s="7"/>
    </row>
    <row r="56" spans="2:6" x14ac:dyDescent="0.25">
      <c r="B56" s="2" t="s">
        <v>25</v>
      </c>
      <c r="C56" s="3"/>
    </row>
    <row r="57" spans="2:6" x14ac:dyDescent="0.25">
      <c r="B57" s="4" t="s">
        <v>42</v>
      </c>
      <c r="C57" s="5"/>
    </row>
    <row r="58" spans="2:6" x14ac:dyDescent="0.25">
      <c r="B58" s="4" t="s">
        <v>43</v>
      </c>
      <c r="C58" s="5"/>
    </row>
    <row r="59" spans="2:6" x14ac:dyDescent="0.25">
      <c r="B59" s="6" t="s">
        <v>13</v>
      </c>
      <c r="C59" s="7"/>
    </row>
    <row r="61" spans="2:6" x14ac:dyDescent="0.25">
      <c r="B61" s="2" t="s">
        <v>26</v>
      </c>
      <c r="C61" s="3"/>
    </row>
    <row r="62" spans="2:6" x14ac:dyDescent="0.25">
      <c r="B62" s="4" t="s">
        <v>42</v>
      </c>
      <c r="C62" s="5"/>
    </row>
    <row r="63" spans="2:6" x14ac:dyDescent="0.25">
      <c r="B63" s="4" t="s">
        <v>43</v>
      </c>
      <c r="C63" s="5"/>
    </row>
    <row r="64" spans="2:6" x14ac:dyDescent="0.25">
      <c r="B64" s="6" t="s">
        <v>13</v>
      </c>
      <c r="C64" s="7"/>
    </row>
    <row r="66" spans="2:3" x14ac:dyDescent="0.25">
      <c r="B66" s="2" t="s">
        <v>27</v>
      </c>
      <c r="C66" s="3"/>
    </row>
    <row r="67" spans="2:3" x14ac:dyDescent="0.25">
      <c r="B67" s="4" t="s">
        <v>42</v>
      </c>
      <c r="C67" s="5"/>
    </row>
    <row r="68" spans="2:3" x14ac:dyDescent="0.25">
      <c r="B68" s="4" t="s">
        <v>43</v>
      </c>
      <c r="C68" s="5"/>
    </row>
    <row r="69" spans="2:3" x14ac:dyDescent="0.25">
      <c r="B69" s="6" t="s">
        <v>13</v>
      </c>
      <c r="C69" s="7"/>
    </row>
  </sheetData>
  <sheetProtection algorithmName="SHA-512" hashValue="e1jY5gkBXt7LUijPgGyKsRS7UjbrAJiyNhjN4VUfembSq/ByruL1rjtW5w+IM+vF1uRCLrCa6pX5zh4ZHKdVmw==" saltValue="l0oeCEZKkkorcBbg/fxZ1Q==" spinCount="100000" sheet="1" objects="1" scenarios="1"/>
  <mergeCells count="3">
    <mergeCell ref="I3:I4"/>
    <mergeCell ref="I5:I6"/>
    <mergeCell ref="I7:I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Manganese Assessment Tool (MAS)</vt:lpstr>
      <vt:lpstr>Arsenic Assessment TOOL (AAS)</vt:lpstr>
      <vt:lpstr>Manganese Assessment Tool (NEW)</vt:lpstr>
      <vt:lpstr>Arsenic Assessment TOOL (NEW)</vt:lpstr>
      <vt:lpstr>WQ Data</vt:lpstr>
      <vt:lpstr>Technology Description</vt:lpstr>
      <vt:lpstr>Manganese Data</vt:lpstr>
      <vt:lpstr>Arsenic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Levisky, Zack</dc:creator>
  <cp:lastModifiedBy>Harvey, Richard (MAE)</cp:lastModifiedBy>
  <dcterms:created xsi:type="dcterms:W3CDTF">2022-08-12T18:31:15Z</dcterms:created>
  <dcterms:modified xsi:type="dcterms:W3CDTF">2023-07-12T11:32:15Z</dcterms:modified>
</cp:coreProperties>
</file>