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Y:\St. John's\Data\Jobs\2022\223036.01 ECC Delivery of Mentoring Program for PDWS 2023-2024\40 Design\06 PROCESS\Contaminant Exceednace Tool Final (Nov 29)\"/>
    </mc:Choice>
  </mc:AlternateContent>
  <xr:revisionPtr revIDLastSave="0" documentId="13_ncr:1_{2A2ED2CD-1697-4614-8C7C-563C777FC0E6}" xr6:coauthVersionLast="47" xr6:coauthVersionMax="47" xr10:uidLastSave="{00000000-0000-0000-0000-000000000000}"/>
  <bookViews>
    <workbookView xWindow="-120" yWindow="-120" windowWidth="29040" windowHeight="15840" tabRatio="656" firstSheet="2" activeTab="5" xr2:uid="{F69B2001-DD7C-45B3-8CB0-3AB19828664F}"/>
  </bookViews>
  <sheets>
    <sheet name="Manganese Assessment Tool (MAS)" sheetId="3" state="hidden" r:id="rId1"/>
    <sheet name="Arsenic Assessment TOOL (AAS)" sheetId="1" state="hidden" r:id="rId2"/>
    <sheet name="Lead Assessment Tool" sheetId="7" r:id="rId3"/>
    <sheet name=" WQ Data" sheetId="8" r:id="rId4"/>
    <sheet name="Technology Description" sheetId="5" r:id="rId5"/>
    <sheet name="Lead data"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4" i="7" l="1"/>
  <c r="G26" i="7"/>
  <c r="G22" i="7"/>
  <c r="G16" i="7"/>
  <c r="G18" i="7"/>
  <c r="G20" i="7"/>
  <c r="G19" i="3"/>
  <c r="G27" i="1"/>
  <c r="G31" i="3"/>
  <c r="G29" i="1"/>
  <c r="G23" i="1"/>
  <c r="G31" i="1"/>
  <c r="G25" i="1"/>
  <c r="G21" i="1"/>
  <c r="G19" i="1"/>
  <c r="G15" i="1"/>
  <c r="G27" i="3"/>
  <c r="G23" i="3"/>
  <c r="G29" i="3"/>
  <c r="G21" i="3"/>
  <c r="G25" i="3"/>
  <c r="G17" i="3"/>
  <c r="G15" i="3"/>
  <c r="G17" i="1"/>
  <c r="G13" i="3"/>
</calcChain>
</file>

<file path=xl/sharedStrings.xml><?xml version="1.0" encoding="utf-8"?>
<sst xmlns="http://schemas.openxmlformats.org/spreadsheetml/2006/main" count="293" uniqueCount="148">
  <si>
    <t>source water characteristics</t>
  </si>
  <si>
    <t>Surface Water</t>
  </si>
  <si>
    <t>Ground Water</t>
  </si>
  <si>
    <t>Mixed</t>
  </si>
  <si>
    <t>Water Source</t>
  </si>
  <si>
    <t>Number of Sources</t>
  </si>
  <si>
    <t>&gt;1</t>
  </si>
  <si>
    <t>Unsure</t>
  </si>
  <si>
    <t>Arsenic Species</t>
  </si>
  <si>
    <t>Arsenic Concentration</t>
  </si>
  <si>
    <t>Arsenic Compound</t>
  </si>
  <si>
    <t>Organic Arsenic</t>
  </si>
  <si>
    <t>Combined</t>
  </si>
  <si>
    <t>Unknown</t>
  </si>
  <si>
    <t>Inorganic Arsenic</t>
  </si>
  <si>
    <t>Frequency of Occurence</t>
  </si>
  <si>
    <t>Contaminant Properties</t>
  </si>
  <si>
    <t>Source Water Characteristics</t>
  </si>
  <si>
    <t>Existing Infastructure</t>
  </si>
  <si>
    <t>Pre-Screening</t>
  </si>
  <si>
    <t>Pre-Oxidation</t>
  </si>
  <si>
    <t>Coagualtion</t>
  </si>
  <si>
    <t xml:space="preserve">Flocculation </t>
  </si>
  <si>
    <t>Clarification</t>
  </si>
  <si>
    <t>Filtration</t>
  </si>
  <si>
    <t>Membrane</t>
  </si>
  <si>
    <t>Chlorination</t>
  </si>
  <si>
    <t>Water Parameters of Concern</t>
  </si>
  <si>
    <t>pH</t>
  </si>
  <si>
    <t>Turbidity</t>
  </si>
  <si>
    <t>Iron</t>
  </si>
  <si>
    <t>Manganese</t>
  </si>
  <si>
    <t>TDS</t>
  </si>
  <si>
    <t>Sulfate</t>
  </si>
  <si>
    <t>Calcium</t>
  </si>
  <si>
    <t>Hardness</t>
  </si>
  <si>
    <t>Plant Flows</t>
  </si>
  <si>
    <t>Flows</t>
  </si>
  <si>
    <t>Frequency of Occurrence</t>
  </si>
  <si>
    <t>Seasonal</t>
  </si>
  <si>
    <t>Continuous</t>
  </si>
  <si>
    <t>Present</t>
  </si>
  <si>
    <t>Absent</t>
  </si>
  <si>
    <t>&gt; 10</t>
  </si>
  <si>
    <t>&lt; 0.3 mg/L</t>
  </si>
  <si>
    <t>8-10</t>
  </si>
  <si>
    <t>6-8</t>
  </si>
  <si>
    <t>4-6</t>
  </si>
  <si>
    <t>Arsenic Assessment Tool (AAS)</t>
  </si>
  <si>
    <t>&gt; 1.0 NTU</t>
  </si>
  <si>
    <t>&lt; 1.0 NTU</t>
  </si>
  <si>
    <t>&gt; 0.02 mg/L</t>
  </si>
  <si>
    <t>&lt; 0.02 mg/L</t>
  </si>
  <si>
    <t xml:space="preserve">Present </t>
  </si>
  <si>
    <t>Selective Pumping</t>
  </si>
  <si>
    <t>New Source Well(s)</t>
  </si>
  <si>
    <t>Ion Exchange (IX)</t>
  </si>
  <si>
    <t>Conventional Treatment</t>
  </si>
  <si>
    <t>Iron/Manganese Oxidation</t>
  </si>
  <si>
    <t>Cogulation Assissted Microfiltration</t>
  </si>
  <si>
    <t>Lime Softening</t>
  </si>
  <si>
    <t>Adsoprtion Media</t>
  </si>
  <si>
    <t>Corrective Measures (CM)</t>
  </si>
  <si>
    <t>&gt; 0.3 mg/L</t>
  </si>
  <si>
    <t>Instructions:</t>
  </si>
  <si>
    <t xml:space="preserve">1) Click on blue cells and click on the drop down tab </t>
  </si>
  <si>
    <t>2) Select the appropriate response for each step</t>
  </si>
  <si>
    <r>
      <t xml:space="preserve">3) Proceed through workbook and answer </t>
    </r>
    <r>
      <rPr>
        <b/>
        <sz val="11"/>
        <color theme="1"/>
        <rFont val="Calibri"/>
        <family val="2"/>
        <scheme val="minor"/>
      </rPr>
      <t>all</t>
    </r>
    <r>
      <rPr>
        <sz val="11"/>
        <color theme="1"/>
        <rFont val="Calibri"/>
        <family val="2"/>
        <scheme val="minor"/>
      </rPr>
      <t xml:space="preserve"> steps</t>
    </r>
  </si>
  <si>
    <t>4) Valid Corrective measures will appear in green</t>
  </si>
  <si>
    <t>&gt; 40 mg/L</t>
  </si>
  <si>
    <t>&lt; 40 mg/L</t>
  </si>
  <si>
    <t>&gt; 250 mg/L</t>
  </si>
  <si>
    <t>&lt; 250 mg/L</t>
  </si>
  <si>
    <t>&gt; 60 mg-CaCO3/L</t>
  </si>
  <si>
    <t>&lt; 60 mg-CaCO3/L</t>
  </si>
  <si>
    <t>DOC</t>
  </si>
  <si>
    <t>5) If no valid entries appear, insuffecient information provided</t>
  </si>
  <si>
    <t>Manganese Assessment Tool (MAS)</t>
  </si>
  <si>
    <t>Manganese Species</t>
  </si>
  <si>
    <t>Manganese Concentration</t>
  </si>
  <si>
    <t>5) If no valid entries appear, insuffecient information</t>
  </si>
  <si>
    <t>Hypolimnetic Aeration</t>
  </si>
  <si>
    <t>Chemical Oxidation</t>
  </si>
  <si>
    <t>Greensand Filter</t>
  </si>
  <si>
    <t>Multimedia + Greensand Filter</t>
  </si>
  <si>
    <t>Ion Exchange</t>
  </si>
  <si>
    <t>Prefiltration + Ion Exchange</t>
  </si>
  <si>
    <t>PWDU/RO</t>
  </si>
  <si>
    <t>Adsorption</t>
  </si>
  <si>
    <t>&gt; 3.0 mg/L</t>
  </si>
  <si>
    <t>&lt; 3.0 mg/L</t>
  </si>
  <si>
    <r>
      <t xml:space="preserve">3) Proceed through workbook and answer </t>
    </r>
    <r>
      <rPr>
        <b/>
        <sz val="11"/>
        <color theme="1"/>
        <rFont val="Calibri"/>
        <family val="2"/>
        <scheme val="minor"/>
      </rPr>
      <t>all steps</t>
    </r>
  </si>
  <si>
    <t>6) Attempt to obtain more water quality information to inform the assessment tool. If no valid entrie still appear a full assessment may be required.</t>
  </si>
  <si>
    <t>Anoxic Hypoliminion *</t>
  </si>
  <si>
    <t>Lake Turnover *</t>
  </si>
  <si>
    <t>&lt; 35 L/min</t>
  </si>
  <si>
    <t>&gt; 35 L/min</t>
  </si>
  <si>
    <t>* only relevant for surface water sources</t>
  </si>
  <si>
    <t>Valid CM</t>
  </si>
  <si>
    <t>Glossary:</t>
  </si>
  <si>
    <t>Invalid CM</t>
  </si>
  <si>
    <t xml:space="preserve">Corrective Measures is invalid with current source water/treatment process </t>
  </si>
  <si>
    <t xml:space="preserve">Corrective Measures is valid with current 
source water/treatment process </t>
  </si>
  <si>
    <t>Valid CM with pH Adjustment</t>
  </si>
  <si>
    <t>Valid CM with Pretreatment</t>
  </si>
  <si>
    <t>Corrective Measures is valid with the 
addition of a pH adjustment system</t>
  </si>
  <si>
    <t>Valid CM with pH Adjust. &amp; Pretreatment</t>
  </si>
  <si>
    <t>Corrective Measures is valid with the addition 
of treatment processes prior to the CM</t>
  </si>
  <si>
    <t>CM is valid with the addition of a pH adjustment system and treatment processes prior to the CM</t>
  </si>
  <si>
    <t>5) Inputting more information will provide a more detailed analysis and eliminate invalid CM's</t>
  </si>
  <si>
    <t>6) If no valid entries appear, a full assessment may be required.</t>
  </si>
  <si>
    <t>Parameter</t>
  </si>
  <si>
    <t>Alkalinity</t>
  </si>
  <si>
    <t>Colour</t>
  </si>
  <si>
    <t>Conductivity</t>
  </si>
  <si>
    <t>Sulphate</t>
  </si>
  <si>
    <t>Units</t>
  </si>
  <si>
    <t>mg/L</t>
  </si>
  <si>
    <t>TCU</t>
  </si>
  <si>
    <t>uS/cm</t>
  </si>
  <si>
    <t>Community:</t>
  </si>
  <si>
    <t>Source:</t>
  </si>
  <si>
    <t>Date:</t>
  </si>
  <si>
    <t>NTU</t>
  </si>
  <si>
    <t>Lead</t>
  </si>
  <si>
    <t>Technology Descriptions (Lead)</t>
  </si>
  <si>
    <t>pH Adjustment</t>
  </si>
  <si>
    <t>Corrosion Inhibitor</t>
  </si>
  <si>
    <t>LSL &amp; Lead Watermain Replacement</t>
  </si>
  <si>
    <t>POU/POE Lead Filters</t>
  </si>
  <si>
    <t>Lead Assessment Tool (LAS)</t>
  </si>
  <si>
    <t>Lead Service Line (LSL) Replacement</t>
  </si>
  <si>
    <t>Screening</t>
  </si>
  <si>
    <t>Lead Location</t>
  </si>
  <si>
    <t>Lead Concentration</t>
  </si>
  <si>
    <t>Reverse Osmosis</t>
  </si>
  <si>
    <t>Source Water</t>
  </si>
  <si>
    <t>Distribution System</t>
  </si>
  <si>
    <t>Both</t>
  </si>
  <si>
    <t>Ion exchange (IX) is a treatment process in which undesirable ions, including lead, exchange places with a harmless ion on a solid exchange resin. The cationic exchange occurs on a continuous basis until the media is exhausted. Once exhaustion is reached, the resin undergoes a recharge phase to remove the target ion from the media and replace it with harmless ion. Various natural ions will compete with lead for adsorption on the resin. As such, in source waters with high turbidity, prefiltration can significantly improve IX performance.</t>
  </si>
  <si>
    <t xml:space="preserve">One of the most common sources of lead in drinking water is a result of leaching from lead pipes and plumbing. The removal of lead service lines (LSL), lead watermains and lead plmubing is the most effective method to garuntee the removal of lead from a drinking water system. However, the repalcement of lead piping can be an expensive endevour depeding on the system. Moreover, the onus is on citizens to pay for any replacement to lead piping on private properties (Private LSL's and internal house plumbing) and can be </t>
  </si>
  <si>
    <t xml:space="preserve">Reverse osmosis (RO) is a water filtration method that can address a variety of water quality issues. RO systems uses high pressue to push water throught an osmosis membrane, whilst simultaneously removing undesirable contaminants. RO systems are capable of removing lead from source water and function best with a low turbidity and low DOC water supply. As such, RO generally works best with groundwater systems or surface water that has undergone a prefiltration step. </t>
  </si>
  <si>
    <t xml:space="preserve">Point of use (POU) and point of entry (POE) filters are drinking water filters that are used in households at the point where water is being consumed (faucets, water dispenser, water pitchers). A variety of POU/POE filters exist and are designed to remove an assortment of water quality parameters. POU/POE filters designed specifically for the removal of lead exist and are an effective way to remove lead without the need for large water infastrucutre upgrades. POU/POE lead filters become exhausted overtime and will require regular replacement to ensure the continued removal of lead. </t>
  </si>
  <si>
    <t>All Sources [Pb]&gt;MAC</t>
  </si>
  <si>
    <t>Not All Sources [Pb]&gt;MAC</t>
  </si>
  <si>
    <t>Corrosive water will react with lead piping and increase the rate of release of harmful lead ions. Corrosive water is caused by a variety of factors, including low pH (acidic). Surface water in Newfoundland and Labrador is generally characterized as being low pH and corrosive.  As such, in drinking water systems with a low pH source water, pH adjustment can be added to boost the pH of the treated water and decrease the overall corrosivity. The decreased corrosivity will slow the release of lead from lead piping, but will not completely eliminate it.</t>
  </si>
  <si>
    <t>Corrosive water will react with lead piping and increase the rate of release of harmful lead ions. Corrosion inhibitors are chemical additives that can be added to drinking water to reduce negative corrosive effects, including the release of lead from lead piping. Various corrosion inhibitor chemicals/products exist, including phosphates, silicates, and carbonates. Corrosion inhibitors will only slow the release of lead into a drinking water system and does not eliminate the source (lead piping).</t>
  </si>
  <si>
    <t>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</si>
</sst>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5"/>
      <color theme="3"/>
      <name val="Calibri"/>
      <family val="2"/>
      <scheme val="minor"/>
    </font>
    <font>
      <b/>
      <sz val="20"/>
      <color theme="3"/>
      <name val="Calibri"/>
      <family val="2"/>
      <scheme val="minor"/>
    </font>
    <font>
      <b/>
      <sz val="12"/>
      <color theme="1"/>
      <name val="Calibri"/>
      <family val="2"/>
      <scheme val="minor"/>
    </font>
    <font>
      <b/>
      <sz val="13"/>
      <color theme="3"/>
      <name val="Calibri"/>
      <family val="2"/>
      <scheme val="minor"/>
    </font>
    <font>
      <u/>
      <sz val="11"/>
      <color theme="10"/>
      <name val="Calibri"/>
      <family val="2"/>
      <scheme val="minor"/>
    </font>
    <font>
      <b/>
      <sz val="9"/>
      <color theme="1"/>
      <name val="Calibri"/>
      <family val="2"/>
      <scheme val="minor"/>
    </font>
    <font>
      <sz val="11"/>
      <color rgb="FF9C5700"/>
      <name val="Calibri"/>
      <family val="2"/>
      <scheme val="minor"/>
    </font>
    <font>
      <b/>
      <sz val="11"/>
      <color rgb="FF9C5700"/>
      <name val="Calibri"/>
      <family val="2"/>
      <scheme val="minor"/>
    </font>
    <font>
      <sz val="11"/>
      <color rgb="FF006100"/>
      <name val="Calibri"/>
      <family val="2"/>
      <scheme val="minor"/>
    </font>
    <font>
      <sz val="11"/>
      <color rgb="FF9C0006"/>
      <name val="Calibri"/>
      <family val="2"/>
      <scheme val="minor"/>
    </font>
    <font>
      <b/>
      <sz val="11"/>
      <color rgb="FF9C0006"/>
      <name val="Calibri"/>
      <family val="2"/>
      <scheme val="minor"/>
    </font>
    <font>
      <b/>
      <sz val="11"/>
      <color rgb="FF006100"/>
      <name val="Calibri"/>
      <family val="2"/>
      <scheme val="minor"/>
    </font>
    <font>
      <b/>
      <sz val="12"/>
      <name val="Calibri"/>
      <family val="2"/>
      <scheme val="minor"/>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rgb="FFFFEB9C"/>
      </patternFill>
    </fill>
    <fill>
      <patternFill patternType="solid">
        <fgColor rgb="FFC6EFCE"/>
      </patternFill>
    </fill>
    <fill>
      <patternFill patternType="solid">
        <fgColor rgb="FFFFC7CE"/>
      </patternFill>
    </fill>
    <fill>
      <patternFill patternType="solid">
        <fgColor theme="4" tint="0.59999389629810485"/>
        <bgColor indexed="64"/>
      </patternFill>
    </fill>
  </fills>
  <borders count="3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ck">
        <color theme="4"/>
      </bottom>
      <diagonal/>
    </border>
    <border>
      <left/>
      <right/>
      <top style="thick">
        <color theme="4"/>
      </top>
      <bottom/>
      <diagonal/>
    </border>
    <border>
      <left/>
      <right/>
      <top style="thin">
        <color auto="1"/>
      </top>
      <bottom/>
      <diagonal/>
    </border>
    <border>
      <left/>
      <right/>
      <top/>
      <bottom style="thin">
        <color auto="1"/>
      </bottom>
      <diagonal/>
    </border>
    <border>
      <left/>
      <right/>
      <top/>
      <bottom style="thick">
        <color theme="4" tint="0.499984740745262"/>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style="medium">
        <color auto="1"/>
      </right>
      <top style="medium">
        <color auto="1"/>
      </top>
      <bottom/>
      <diagonal/>
    </border>
  </borders>
  <cellStyleXfs count="8">
    <xf numFmtId="0" fontId="0" fillId="0" borderId="0"/>
    <xf numFmtId="0" fontId="3" fillId="0" borderId="7" applyNumberFormat="0" applyFill="0" applyAlignment="0" applyProtection="0"/>
    <xf numFmtId="0" fontId="2" fillId="3" borderId="0" applyNumberFormat="0" applyBorder="0" applyAlignment="0" applyProtection="0"/>
    <xf numFmtId="0" fontId="6" fillId="0" borderId="11" applyNumberFormat="0" applyFill="0" applyAlignment="0" applyProtection="0"/>
    <xf numFmtId="0" fontId="7" fillId="0" borderId="0" applyNumberFormat="0" applyFill="0" applyBorder="0" applyAlignment="0" applyProtection="0"/>
    <xf numFmtId="0" fontId="9"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cellStyleXfs>
  <cellXfs count="122">
    <xf numFmtId="0" fontId="0" fillId="0" borderId="0" xfId="0"/>
    <xf numFmtId="0" fontId="1" fillId="0" borderId="0" xfId="0" applyFont="1"/>
    <xf numFmtId="0" fontId="1"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3" xfId="0" applyFill="1" applyBorder="1" applyAlignment="1">
      <alignment horizontal="left"/>
    </xf>
    <xf numFmtId="0" fontId="1" fillId="2" borderId="1" xfId="0" applyFont="1" applyFill="1" applyBorder="1" applyAlignment="1">
      <alignment horizontal="left"/>
    </xf>
    <xf numFmtId="0" fontId="0" fillId="2" borderId="0" xfId="0" applyFill="1"/>
    <xf numFmtId="0" fontId="5" fillId="2" borderId="1" xfId="0" applyFont="1" applyFill="1" applyBorder="1" applyAlignment="1">
      <alignment vertical="center"/>
    </xf>
    <xf numFmtId="0" fontId="0" fillId="2" borderId="9" xfId="0" applyFill="1" applyBorder="1"/>
    <xf numFmtId="0" fontId="0" fillId="2" borderId="3" xfId="0" applyFill="1" applyBorder="1" applyAlignment="1">
      <alignment vertical="top"/>
    </xf>
    <xf numFmtId="0" fontId="0" fillId="2" borderId="3" xfId="0" applyFill="1" applyBorder="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2" borderId="1" xfId="0" applyFill="1" applyBorder="1"/>
    <xf numFmtId="0" fontId="4" fillId="2" borderId="7" xfId="1" applyFont="1" applyFill="1"/>
    <xf numFmtId="0" fontId="3" fillId="2" borderId="7" xfId="1" applyFill="1"/>
    <xf numFmtId="0" fontId="3" fillId="2" borderId="7" xfId="1" applyFill="1" applyAlignment="1">
      <alignment horizontal="left"/>
    </xf>
    <xf numFmtId="0" fontId="1" fillId="2" borderId="0" xfId="0" applyFont="1" applyFill="1" applyAlignment="1">
      <alignment horizontal="left"/>
    </xf>
    <xf numFmtId="0" fontId="2" fillId="3" borderId="0" xfId="2" applyBorder="1" applyAlignment="1">
      <alignment horizontal="left"/>
    </xf>
    <xf numFmtId="0" fontId="1" fillId="2" borderId="0" xfId="0" applyFont="1" applyFill="1"/>
    <xf numFmtId="0" fontId="0" fillId="2" borderId="0" xfId="0" applyFill="1" applyAlignment="1">
      <alignment horizontal="left"/>
    </xf>
    <xf numFmtId="0" fontId="1" fillId="2" borderId="10" xfId="0" applyFont="1" applyFill="1" applyBorder="1"/>
    <xf numFmtId="0" fontId="0" fillId="2" borderId="10" xfId="0" applyFill="1" applyBorder="1"/>
    <xf numFmtId="0" fontId="3" fillId="2" borderId="7" xfId="1" applyFill="1" applyAlignment="1">
      <alignment horizontal="right"/>
    </xf>
    <xf numFmtId="49" fontId="2" fillId="3" borderId="0" xfId="2" applyNumberFormat="1" applyBorder="1" applyAlignment="1">
      <alignment horizontal="left"/>
    </xf>
    <xf numFmtId="0" fontId="0" fillId="2" borderId="0" xfId="0" applyFill="1" applyAlignment="1">
      <alignment horizontal="right"/>
    </xf>
    <xf numFmtId="0" fontId="2" fillId="3" borderId="0" xfId="2" applyBorder="1"/>
    <xf numFmtId="0" fontId="8" fillId="2" borderId="0" xfId="0" applyFont="1" applyFill="1"/>
    <xf numFmtId="0" fontId="1" fillId="2" borderId="0" xfId="0" applyFont="1" applyFill="1" applyAlignment="1">
      <alignment horizontal="left" vertical="top"/>
    </xf>
    <xf numFmtId="0" fontId="0" fillId="0" borderId="0" xfId="0" applyAlignment="1">
      <alignment vertical="top" wrapText="1"/>
    </xf>
    <xf numFmtId="0" fontId="0" fillId="0" borderId="0" xfId="0" applyAlignment="1">
      <alignment vertical="top"/>
    </xf>
    <xf numFmtId="0" fontId="6" fillId="0" borderId="0" xfId="3" applyFill="1" applyBorder="1" applyAlignment="1"/>
    <xf numFmtId="0" fontId="0" fillId="0" borderId="3" xfId="0" applyBorder="1"/>
    <xf numFmtId="0" fontId="6" fillId="0" borderId="3" xfId="3" applyFill="1" applyBorder="1" applyAlignment="1"/>
    <xf numFmtId="0" fontId="0" fillId="0" borderId="3" xfId="0" applyBorder="1" applyAlignment="1">
      <alignment vertical="top"/>
    </xf>
    <xf numFmtId="0" fontId="0" fillId="0" borderId="3" xfId="0" applyBorder="1" applyAlignment="1">
      <alignment vertical="top" wrapText="1"/>
    </xf>
    <xf numFmtId="0" fontId="4" fillId="2" borderId="7" xfId="1" applyFont="1" applyFill="1" applyAlignment="1"/>
    <xf numFmtId="0" fontId="0" fillId="0" borderId="23" xfId="0" applyBorder="1" applyAlignment="1">
      <alignment vertical="top"/>
    </xf>
    <xf numFmtId="0" fontId="0" fillId="2" borderId="9" xfId="0" applyFill="1" applyBorder="1" applyAlignment="1">
      <alignment vertical="top" wrapText="1"/>
    </xf>
    <xf numFmtId="0" fontId="1" fillId="2" borderId="3" xfId="0" applyFont="1" applyFill="1" applyBorder="1"/>
    <xf numFmtId="0" fontId="0" fillId="2" borderId="28" xfId="0" applyFill="1" applyBorder="1"/>
    <xf numFmtId="0" fontId="0" fillId="2" borderId="29" xfId="0" applyFill="1" applyBorder="1"/>
    <xf numFmtId="0" fontId="1" fillId="2" borderId="28" xfId="0" applyFont="1" applyFill="1" applyBorder="1"/>
    <xf numFmtId="0" fontId="1" fillId="2" borderId="29" xfId="0" applyFont="1" applyFill="1" applyBorder="1"/>
    <xf numFmtId="14" fontId="0" fillId="2" borderId="4" xfId="0" applyNumberFormat="1" applyFill="1" applyBorder="1"/>
    <xf numFmtId="0" fontId="0" fillId="2" borderId="27" xfId="0" applyFill="1" applyBorder="1"/>
    <xf numFmtId="164" fontId="0" fillId="2" borderId="30" xfId="0" applyNumberFormat="1" applyFill="1" applyBorder="1"/>
    <xf numFmtId="164" fontId="0" fillId="2" borderId="27" xfId="0" applyNumberFormat="1" applyFill="1" applyBorder="1"/>
    <xf numFmtId="2" fontId="0" fillId="2" borderId="27" xfId="0" applyNumberFormat="1" applyFill="1" applyBorder="1"/>
    <xf numFmtId="2" fontId="0" fillId="0" borderId="30" xfId="0" applyNumberFormat="1" applyBorder="1"/>
    <xf numFmtId="2" fontId="0" fillId="2" borderId="30" xfId="0" applyNumberFormat="1" applyFill="1" applyBorder="1"/>
    <xf numFmtId="164" fontId="0" fillId="0" borderId="30" xfId="0" applyNumberFormat="1" applyBorder="1"/>
    <xf numFmtId="2" fontId="0" fillId="2" borderId="4" xfId="0" applyNumberFormat="1" applyFill="1" applyBorder="1"/>
    <xf numFmtId="0" fontId="7" fillId="2" borderId="0" xfId="4" applyFill="1" applyAlignment="1">
      <alignment vertical="center"/>
    </xf>
    <xf numFmtId="14" fontId="0" fillId="0" borderId="6" xfId="0" applyNumberFormat="1" applyBorder="1"/>
    <xf numFmtId="14" fontId="0" fillId="2" borderId="31" xfId="0" applyNumberFormat="1" applyFill="1" applyBorder="1"/>
    <xf numFmtId="164" fontId="16" fillId="0" borderId="30" xfId="7" applyNumberFormat="1" applyFont="1" applyFill="1" applyBorder="1"/>
    <xf numFmtId="0" fontId="15" fillId="2" borderId="28" xfId="5" applyFont="1" applyFill="1" applyBorder="1" applyAlignment="1">
      <alignment horizontal="center" vertical="center"/>
    </xf>
    <xf numFmtId="0" fontId="15" fillId="2" borderId="29" xfId="5" applyFont="1" applyFill="1" applyBorder="1" applyAlignment="1">
      <alignment horizontal="center" vertical="center"/>
    </xf>
    <xf numFmtId="0" fontId="15" fillId="2" borderId="30" xfId="5" applyFont="1" applyFill="1" applyBorder="1" applyAlignment="1">
      <alignment horizontal="center" vertical="center"/>
    </xf>
    <xf numFmtId="0" fontId="14" fillId="5" borderId="27" xfId="6" applyFont="1" applyBorder="1" applyAlignment="1">
      <alignment horizontal="center" vertical="center"/>
    </xf>
    <xf numFmtId="0" fontId="10" fillId="4" borderId="27" xfId="5" applyFont="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wrapText="1"/>
    </xf>
    <xf numFmtId="0" fontId="0" fillId="2" borderId="9"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0" fillId="2" borderId="6" xfId="0" applyFill="1" applyBorder="1" applyAlignment="1">
      <alignment horizontal="center"/>
    </xf>
    <xf numFmtId="0" fontId="7" fillId="2" borderId="0" xfId="4" applyFill="1" applyBorder="1" applyAlignment="1">
      <alignment horizontal="center" vertical="center"/>
    </xf>
    <xf numFmtId="0" fontId="0" fillId="2" borderId="0" xfId="0" applyFill="1" applyAlignment="1">
      <alignment horizontal="center" vertical="center" wrapText="1"/>
    </xf>
    <xf numFmtId="0" fontId="13" fillId="6" borderId="27" xfId="7" applyFont="1" applyBorder="1" applyAlignment="1">
      <alignment horizontal="center" vertical="center"/>
    </xf>
    <xf numFmtId="0" fontId="7" fillId="0" borderId="0" xfId="4" applyBorder="1" applyAlignment="1">
      <alignment horizontal="center" vertical="center"/>
    </xf>
    <xf numFmtId="0" fontId="0" fillId="0" borderId="0" xfId="0" applyAlignment="1">
      <alignment horizontal="center" vertical="center" wrapText="1"/>
    </xf>
    <xf numFmtId="0" fontId="7" fillId="2" borderId="0" xfId="4" applyFill="1" applyBorder="1" applyAlignment="1">
      <alignment horizontal="center" vertical="center" wrapText="1"/>
    </xf>
    <xf numFmtId="0" fontId="0" fillId="2" borderId="3" xfId="0" applyFill="1" applyBorder="1" applyAlignment="1">
      <alignment horizontal="left" wrapText="1"/>
    </xf>
    <xf numFmtId="0" fontId="0" fillId="2" borderId="0" xfId="0" applyFill="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wrapText="1"/>
    </xf>
    <xf numFmtId="0" fontId="0" fillId="2" borderId="10" xfId="0" applyFill="1" applyBorder="1" applyAlignment="1">
      <alignment horizontal="left" wrapText="1"/>
    </xf>
    <xf numFmtId="0" fontId="0" fillId="2" borderId="6" xfId="0" applyFill="1" applyBorder="1" applyAlignment="1">
      <alignment horizontal="left" wrapText="1"/>
    </xf>
    <xf numFmtId="0" fontId="7" fillId="0" borderId="0" xfId="4" applyFill="1" applyAlignment="1">
      <alignment horizontal="center" vertical="center"/>
    </xf>
    <xf numFmtId="0" fontId="0" fillId="2" borderId="8" xfId="0" applyFill="1" applyBorder="1" applyAlignment="1">
      <alignment horizontal="center" vertical="center" wrapText="1"/>
    </xf>
    <xf numFmtId="0" fontId="7" fillId="2" borderId="8" xfId="4"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7" fillId="2" borderId="8" xfId="4" applyFill="1" applyBorder="1" applyAlignment="1">
      <alignment horizontal="center" vertical="center" wrapText="1"/>
    </xf>
    <xf numFmtId="0" fontId="7" fillId="2" borderId="0" xfId="4" applyFill="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6" xfId="0" applyFill="1" applyBorder="1" applyAlignment="1">
      <alignment horizontal="left" vertical="top" wrapText="1"/>
    </xf>
    <xf numFmtId="0" fontId="6" fillId="7" borderId="24" xfId="3" applyFill="1" applyBorder="1" applyAlignment="1">
      <alignment horizontal="center"/>
    </xf>
    <xf numFmtId="0" fontId="6" fillId="7" borderId="25" xfId="3" applyFill="1" applyBorder="1" applyAlignment="1">
      <alignment horizontal="center"/>
    </xf>
    <xf numFmtId="0" fontId="6" fillId="7" borderId="26" xfId="3" applyFill="1" applyBorder="1" applyAlignment="1">
      <alignment horizontal="center"/>
    </xf>
    <xf numFmtId="0" fontId="0" fillId="2" borderId="17" xfId="0" applyFill="1" applyBorder="1" applyAlignment="1">
      <alignment horizontal="left" vertical="top" wrapText="1"/>
    </xf>
    <xf numFmtId="0" fontId="0" fillId="2" borderId="0" xfId="0" applyFill="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6" fillId="7" borderId="32" xfId="3" applyFill="1" applyBorder="1" applyAlignment="1">
      <alignment horizontal="center"/>
    </xf>
    <xf numFmtId="0" fontId="6" fillId="7" borderId="22" xfId="3" applyFill="1" applyBorder="1" applyAlignment="1">
      <alignment horizontal="center"/>
    </xf>
    <xf numFmtId="0" fontId="6" fillId="7" borderId="33" xfId="3" applyFill="1" applyBorder="1" applyAlignment="1">
      <alignment horizontal="center"/>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32" xfId="0" applyFill="1" applyBorder="1" applyAlignment="1">
      <alignment horizontal="left" vertical="top" wrapText="1"/>
    </xf>
    <xf numFmtId="0" fontId="0" fillId="2" borderId="22" xfId="0" applyFill="1" applyBorder="1" applyAlignment="1">
      <alignment horizontal="left" vertical="top" wrapText="1"/>
    </xf>
    <xf numFmtId="0" fontId="0" fillId="2" borderId="33" xfId="0" applyFill="1" applyBorder="1" applyAlignment="1">
      <alignment horizontal="left" vertical="top" wrapText="1"/>
    </xf>
  </cellXfs>
  <cellStyles count="8">
    <cellStyle name="20% - Accent1" xfId="2" builtinId="30"/>
    <cellStyle name="Bad" xfId="7" builtinId="27"/>
    <cellStyle name="Good" xfId="6" builtinId="26"/>
    <cellStyle name="Heading 1" xfId="1" builtinId="16"/>
    <cellStyle name="Heading 2" xfId="3" builtinId="17"/>
    <cellStyle name="Hyperlink" xfId="4" builtinId="8"/>
    <cellStyle name="Neutral" xfId="5" builtinId="28"/>
    <cellStyle name="Normal" xfId="0" builtinId="0"/>
  </cellStyles>
  <dxfs count="13">
    <dxf>
      <font>
        <b/>
        <i val="0"/>
        <color rgb="FF006100"/>
      </font>
      <fill>
        <patternFill>
          <bgColor rgb="FFC6EFCE"/>
        </patternFill>
      </fill>
    </dxf>
    <dxf>
      <font>
        <b/>
        <i val="0"/>
        <color rgb="FF9C0006"/>
      </font>
      <fill>
        <patternFill>
          <bgColor rgb="FFFFC7CE"/>
        </patternFill>
      </fill>
    </dxf>
    <dxf>
      <font>
        <b/>
        <i val="0"/>
        <color rgb="FF9C5700"/>
      </font>
      <fill>
        <patternFill>
          <fgColor auto="1"/>
          <bgColor rgb="FFFFEB9C"/>
        </patternFill>
      </fill>
    </dxf>
    <dxf>
      <font>
        <b/>
        <i val="0"/>
        <color rgb="FF9C5700"/>
      </font>
      <fill>
        <patternFill>
          <fgColor auto="1"/>
          <bgColor rgb="FFFFEB9C"/>
        </patternFill>
      </fill>
    </dxf>
    <dxf>
      <font>
        <b/>
        <i val="0"/>
        <color rgb="FF9C5700"/>
      </font>
      <fill>
        <patternFill>
          <fgColor auto="1"/>
          <bgColor rgb="FFFFEB9C"/>
        </patternFill>
      </fill>
    </dxf>
    <dxf>
      <font>
        <b/>
        <i val="0"/>
        <color rgb="FF9C5700"/>
      </font>
      <fill>
        <patternFill>
          <fgColor auto="1"/>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9C5700"/>
      </font>
      <fill>
        <patternFill>
          <bgColor rgb="FFFFEB9C"/>
        </patternFill>
      </fill>
    </dxf>
  </dxfs>
  <tableStyles count="0" defaultTableStyle="TableStyleMedium2" defaultPivotStyle="PivotStyleLight16"/>
  <colors>
    <mruColors>
      <color rgb="FFFFEB9C"/>
      <color rgb="FF9C5700"/>
      <color rgb="FFFFC7CE"/>
      <color rgb="FF9C0006"/>
      <color rgb="FF00610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12A1-2CC1-4BEF-AC8E-C4908731E876}">
  <sheetPr codeName="Sheet3"/>
  <dimension ref="A1:O38"/>
  <sheetViews>
    <sheetView zoomScale="90" zoomScaleNormal="90" workbookViewId="0">
      <selection activeCell="C9" sqref="C9"/>
    </sheetView>
  </sheetViews>
  <sheetFormatPr defaultRowHeight="15" x14ac:dyDescent="0.25"/>
  <cols>
    <col min="2" max="3" width="24.28515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 min="16" max="16" width="9.140625" customWidth="1"/>
  </cols>
  <sheetData>
    <row r="1" spans="1:15" x14ac:dyDescent="0.25">
      <c r="A1" s="17"/>
      <c r="B1" s="12"/>
      <c r="C1" s="12"/>
      <c r="D1" s="12"/>
      <c r="E1" s="12"/>
      <c r="F1" s="12"/>
      <c r="G1" s="12"/>
      <c r="H1" s="12"/>
      <c r="I1" s="12"/>
      <c r="J1" s="3"/>
    </row>
    <row r="2" spans="1:15" ht="15.75" x14ac:dyDescent="0.25">
      <c r="A2" s="4"/>
      <c r="C2" s="10"/>
      <c r="D2" s="10"/>
      <c r="E2" s="10"/>
      <c r="F2" s="11" t="s">
        <v>64</v>
      </c>
      <c r="G2" s="12"/>
      <c r="H2" s="3"/>
      <c r="I2" s="10"/>
      <c r="J2" s="5"/>
    </row>
    <row r="3" spans="1:15" ht="27" thickBot="1" x14ac:dyDescent="0.45">
      <c r="A3" s="4"/>
      <c r="B3" s="40" t="s">
        <v>77</v>
      </c>
      <c r="C3" s="19"/>
      <c r="D3" s="19"/>
      <c r="E3" s="10"/>
      <c r="F3" s="14" t="s">
        <v>65</v>
      </c>
      <c r="G3" s="15"/>
      <c r="H3" s="16"/>
      <c r="I3" s="10"/>
      <c r="J3" s="5"/>
      <c r="L3" s="61" t="s">
        <v>99</v>
      </c>
      <c r="M3" s="62"/>
      <c r="N3" s="62"/>
      <c r="O3" s="63"/>
    </row>
    <row r="4" spans="1:15" ht="15.75" customHeight="1" thickTop="1" x14ac:dyDescent="0.25">
      <c r="A4" s="4"/>
      <c r="B4" s="10"/>
      <c r="C4" s="10"/>
      <c r="D4" s="10"/>
      <c r="E4" s="10"/>
      <c r="F4" s="14" t="s">
        <v>66</v>
      </c>
      <c r="G4" s="15"/>
      <c r="H4" s="16"/>
      <c r="I4" s="10"/>
      <c r="J4" s="5"/>
      <c r="L4" s="64" t="s">
        <v>98</v>
      </c>
      <c r="M4" s="66" t="s">
        <v>102</v>
      </c>
      <c r="N4" s="67"/>
      <c r="O4" s="68"/>
    </row>
    <row r="5" spans="1:15" x14ac:dyDescent="0.25">
      <c r="A5" s="4"/>
      <c r="B5" s="10"/>
      <c r="C5" s="10"/>
      <c r="D5" s="10"/>
      <c r="E5" s="10"/>
      <c r="F5" s="14" t="s">
        <v>91</v>
      </c>
      <c r="G5" s="15"/>
      <c r="H5" s="16"/>
      <c r="I5" s="10"/>
      <c r="J5" s="5"/>
      <c r="L5" s="64"/>
      <c r="M5" s="69"/>
      <c r="N5" s="70"/>
      <c r="O5" s="71"/>
    </row>
    <row r="6" spans="1:15" ht="20.25" thickBot="1" x14ac:dyDescent="0.35">
      <c r="A6" s="4"/>
      <c r="B6" s="20" t="s">
        <v>17</v>
      </c>
      <c r="C6" s="19"/>
      <c r="D6" s="10"/>
      <c r="E6" s="10"/>
      <c r="F6" s="14" t="s">
        <v>68</v>
      </c>
      <c r="G6" s="15"/>
      <c r="H6" s="16"/>
      <c r="I6" s="10"/>
      <c r="J6" s="5"/>
      <c r="L6" s="65" t="s">
        <v>103</v>
      </c>
      <c r="M6" s="66" t="s">
        <v>105</v>
      </c>
      <c r="N6" s="67"/>
      <c r="O6" s="68"/>
    </row>
    <row r="7" spans="1:15" ht="15.75" thickTop="1" x14ac:dyDescent="0.25">
      <c r="A7" s="4"/>
      <c r="B7" s="21" t="s">
        <v>4</v>
      </c>
      <c r="C7" s="22"/>
      <c r="D7" s="10"/>
      <c r="E7" s="10"/>
      <c r="F7" s="14" t="s">
        <v>76</v>
      </c>
      <c r="G7" s="15"/>
      <c r="H7" s="16"/>
      <c r="I7" s="10"/>
      <c r="J7" s="5"/>
      <c r="L7" s="65"/>
      <c r="M7" s="69"/>
      <c r="N7" s="70"/>
      <c r="O7" s="71"/>
    </row>
    <row r="8" spans="1:15" x14ac:dyDescent="0.25">
      <c r="A8" s="4"/>
      <c r="B8" s="21" t="s">
        <v>5</v>
      </c>
      <c r="C8" s="22"/>
      <c r="D8" s="10"/>
      <c r="E8" s="10"/>
      <c r="F8" s="84" t="s">
        <v>92</v>
      </c>
      <c r="G8" s="85"/>
      <c r="H8" s="86"/>
      <c r="I8" s="10"/>
      <c r="J8" s="5"/>
      <c r="L8" s="65" t="s">
        <v>104</v>
      </c>
      <c r="M8" s="72" t="s">
        <v>107</v>
      </c>
      <c r="N8" s="73"/>
      <c r="O8" s="74"/>
    </row>
    <row r="9" spans="1:15" ht="15" customHeight="1" x14ac:dyDescent="0.25">
      <c r="A9" s="4"/>
      <c r="B9" s="23" t="s">
        <v>93</v>
      </c>
      <c r="C9" s="22"/>
      <c r="D9" s="10"/>
      <c r="E9" s="10"/>
      <c r="F9" s="84"/>
      <c r="G9" s="85"/>
      <c r="H9" s="86"/>
      <c r="I9" s="10"/>
      <c r="J9" s="5"/>
      <c r="L9" s="65"/>
      <c r="M9" s="75"/>
      <c r="N9" s="76"/>
      <c r="O9" s="77"/>
    </row>
    <row r="10" spans="1:15" x14ac:dyDescent="0.25">
      <c r="A10" s="4"/>
      <c r="B10" s="23" t="s">
        <v>94</v>
      </c>
      <c r="C10" s="22"/>
      <c r="D10" s="10"/>
      <c r="E10" s="10"/>
      <c r="F10" s="87"/>
      <c r="G10" s="88"/>
      <c r="H10" s="89"/>
      <c r="I10" s="10"/>
      <c r="J10" s="5"/>
      <c r="L10" s="65" t="s">
        <v>106</v>
      </c>
      <c r="M10" s="72" t="s">
        <v>108</v>
      </c>
      <c r="N10" s="73"/>
      <c r="O10" s="74"/>
    </row>
    <row r="11" spans="1:15" x14ac:dyDescent="0.25">
      <c r="A11" s="4"/>
      <c r="B11" s="23"/>
      <c r="C11" s="24"/>
      <c r="D11" s="10"/>
      <c r="E11" s="10"/>
      <c r="F11" s="10"/>
      <c r="G11" s="10"/>
      <c r="H11" s="10"/>
      <c r="I11" s="10"/>
      <c r="J11" s="5"/>
      <c r="L11" s="65"/>
      <c r="M11" s="75"/>
      <c r="N11" s="76"/>
      <c r="O11" s="77"/>
    </row>
    <row r="12" spans="1:15" ht="20.25" customHeight="1" thickBot="1" x14ac:dyDescent="0.35">
      <c r="A12" s="4"/>
      <c r="B12" s="19" t="s">
        <v>16</v>
      </c>
      <c r="C12" s="20"/>
      <c r="D12" s="10"/>
      <c r="E12" s="10"/>
      <c r="F12" s="19" t="s">
        <v>62</v>
      </c>
      <c r="G12" s="19"/>
      <c r="H12" s="10"/>
      <c r="I12" s="10"/>
      <c r="J12" s="5"/>
      <c r="L12" s="80" t="s">
        <v>100</v>
      </c>
      <c r="M12" s="66" t="s">
        <v>101</v>
      </c>
      <c r="N12" s="67"/>
      <c r="O12" s="68"/>
    </row>
    <row r="13" spans="1:15" ht="15.75" thickTop="1" x14ac:dyDescent="0.25">
      <c r="A13" s="4"/>
      <c r="B13" s="21" t="s">
        <v>78</v>
      </c>
      <c r="C13" s="22"/>
      <c r="D13" s="10"/>
      <c r="E13" s="10"/>
      <c r="F13" s="92" t="s">
        <v>54</v>
      </c>
      <c r="G13" s="91" t="str">
        <f>IF(AND(C7="Ground Water",C8="&gt;1",C14="Not All Sources, [Mn]&gt;MAC"),"Valid CM","Invalid CM")</f>
        <v>Invalid CM</v>
      </c>
      <c r="H13" s="10"/>
      <c r="I13" s="10"/>
      <c r="J13" s="5"/>
      <c r="L13" s="80"/>
      <c r="M13" s="69"/>
      <c r="N13" s="70"/>
      <c r="O13" s="71"/>
    </row>
    <row r="14" spans="1:15" x14ac:dyDescent="0.25">
      <c r="A14" s="4"/>
      <c r="B14" s="21" t="s">
        <v>79</v>
      </c>
      <c r="C14" s="22"/>
      <c r="D14" s="10"/>
      <c r="E14" s="10"/>
      <c r="F14" s="78"/>
      <c r="G14" s="79"/>
      <c r="H14" s="10"/>
      <c r="I14" s="10"/>
      <c r="J14" s="5"/>
    </row>
    <row r="15" spans="1:15" x14ac:dyDescent="0.25">
      <c r="A15" s="4"/>
      <c r="B15" s="21" t="s">
        <v>15</v>
      </c>
      <c r="C15" s="22"/>
      <c r="D15" s="10"/>
      <c r="E15" s="10"/>
      <c r="F15" s="81" t="s">
        <v>55</v>
      </c>
      <c r="G15" s="82" t="str">
        <f>IF(AND(OR(C7="Ground Water",C7="Mixed"),OR(C8="&gt;1",C8=1),C14="All Sources, [mn]&gt;MAC"),"Valid CM","Invalid CM")</f>
        <v>Invalid CM</v>
      </c>
      <c r="H15" s="10"/>
      <c r="I15" s="10"/>
      <c r="J15" s="5"/>
    </row>
    <row r="16" spans="1:15" x14ac:dyDescent="0.25">
      <c r="A16" s="4"/>
      <c r="B16" s="10"/>
      <c r="C16" s="24"/>
      <c r="D16" s="10"/>
      <c r="E16" s="10"/>
      <c r="F16" s="81"/>
      <c r="G16" s="82"/>
      <c r="H16" s="10"/>
      <c r="I16" s="10"/>
      <c r="J16" s="5"/>
    </row>
    <row r="17" spans="1:10" ht="20.25" thickBot="1" x14ac:dyDescent="0.35">
      <c r="A17" s="4"/>
      <c r="B17" s="19" t="s">
        <v>18</v>
      </c>
      <c r="C17" s="20"/>
      <c r="D17" s="10"/>
      <c r="E17" s="10"/>
      <c r="F17" s="78" t="s">
        <v>81</v>
      </c>
      <c r="G17" s="79" t="str">
        <f>IF(AND(C7="Surface Water",C9="yes",C10="yes",C14="All Sources, [Mn]&gt;MAC",C15="Seasonal"),"Valid CM","Invalid CM")</f>
        <v>Invalid CM</v>
      </c>
      <c r="H17" s="10"/>
      <c r="I17" s="10"/>
      <c r="J17" s="5"/>
    </row>
    <row r="18" spans="1:10" ht="15.75" thickTop="1" x14ac:dyDescent="0.25">
      <c r="A18" s="4"/>
      <c r="B18" s="21" t="s">
        <v>19</v>
      </c>
      <c r="C18" s="22"/>
      <c r="D18" s="10"/>
      <c r="E18" s="10"/>
      <c r="F18" s="78"/>
      <c r="G18" s="79"/>
      <c r="H18" s="10"/>
      <c r="I18" s="10"/>
      <c r="J18" s="5"/>
    </row>
    <row r="19" spans="1:10" x14ac:dyDescent="0.25">
      <c r="A19" s="4"/>
      <c r="B19" s="21" t="s">
        <v>20</v>
      </c>
      <c r="C19" s="22"/>
      <c r="D19" s="10"/>
      <c r="E19" s="10"/>
      <c r="F19" s="78" t="s">
        <v>82</v>
      </c>
      <c r="G19" s="79" t="str">
        <f>IF(AND(C13="Dissolved (Mn(II))",C14="All Sources, [Mn]&gt;MAC",C20="Present",C21="Present",C22="Present",OR(C23="Present",C24="Present"),C25="Present",C28="&gt; 35 L/min",C33="&lt; 0.3 mg/L",OR(C31="6-8",C31="8-10")),"Valid CM", IF(AND(C13="Dissolved (Mn(II))",C14="All Sources, [Mn]&gt;MAC",C20="Present",C21="Present",C22="Present",OR(C23="Present",C24="Present"),C25="Present",C28="&gt; 35 L/min",C33="&lt; 0.3 mg/L"),"Valid CM with pH Adjustment", IF(AND(C13="Dissolved (Mn(II))",C14="All Sources, [Mn]&gt;MAC",C25="Present",C28="&gt; 35 L/min",C33="&lt; 0.3 mg/L",OR(C31="6-8",C31="8-10")),"Valid CM with Pretreatment",(IF(AND(C13="Dissolved (Mn(II))",C14="All Sources, [Mn]&gt;MAC", C25="Present",C28="&gt; 35 L/min",C33="&lt; 0.3 mg/L"),"Valid CM with pH Adjust. &amp; Pretreatment","Invalid CM")))))</f>
        <v>Invalid CM</v>
      </c>
      <c r="H19" s="10"/>
      <c r="I19" s="10"/>
      <c r="J19" s="5"/>
    </row>
    <row r="20" spans="1:10" x14ac:dyDescent="0.25">
      <c r="A20" s="4"/>
      <c r="B20" s="21" t="s">
        <v>21</v>
      </c>
      <c r="C20" s="22"/>
      <c r="D20" s="10"/>
      <c r="E20" s="10"/>
      <c r="F20" s="78"/>
      <c r="G20" s="79"/>
      <c r="H20" s="10"/>
      <c r="I20" s="10"/>
      <c r="J20" s="5"/>
    </row>
    <row r="21" spans="1:10" x14ac:dyDescent="0.25">
      <c r="A21" s="4"/>
      <c r="B21" s="21" t="s">
        <v>22</v>
      </c>
      <c r="C21" s="22"/>
      <c r="D21" s="10"/>
      <c r="E21" s="10"/>
      <c r="F21" s="78" t="s">
        <v>83</v>
      </c>
      <c r="G21" s="79" t="str">
        <f>IF(AND(C14="All Sources, [Mn]&gt;MAC",C25="Present",C28="&gt; 35 L/min",C32="&lt; 1.0 NTU",OR(C31="6-8",C31="8-10")),"Valid CM",(IF(AND(C14="All Sources, [Mn]&gt;MAC",C25="Present",C28="&gt; 35 L/min",C32="&lt; 1.0 NTU"),"Valid CM with pH Adjustment","Invalid CM")))</f>
        <v>Invalid CM</v>
      </c>
      <c r="H21" s="10"/>
      <c r="I21" s="10"/>
      <c r="J21" s="5"/>
    </row>
    <row r="22" spans="1:10" x14ac:dyDescent="0.25">
      <c r="A22" s="4"/>
      <c r="B22" s="23" t="s">
        <v>23</v>
      </c>
      <c r="C22" s="22"/>
      <c r="D22" s="10"/>
      <c r="E22" s="10"/>
      <c r="F22" s="78"/>
      <c r="G22" s="79"/>
      <c r="H22" s="10"/>
      <c r="I22" s="10"/>
      <c r="J22" s="5"/>
    </row>
    <row r="23" spans="1:10" x14ac:dyDescent="0.25">
      <c r="A23" s="4"/>
      <c r="B23" s="23" t="s">
        <v>24</v>
      </c>
      <c r="C23" s="22"/>
      <c r="D23" s="10"/>
      <c r="E23" s="10"/>
      <c r="F23" s="83" t="s">
        <v>84</v>
      </c>
      <c r="G23" s="79" t="str">
        <f>IF(AND(C14="All Sources, [Mn]&gt;MAC", C20="Present",C21="Present",C22="Present",OR(C23="Present",C24="Present"), C25="Present",C28="&gt; 35 L/min",C32="&gt; 1.0 NTU",OR(C31="6-8",C31="8-10")),"Valid CM",IF(AND(C14="All Sources, [Mn]&gt;MAC", C20="Present",C21="Present",C22="Present",OR(C23="Present",C24="Present"), C25="Present",C28="&gt; 35 L/min",C32="&gt; 1.0 NTU"),"Valid CM with pH Adjustment", IF(AND(C14="All Sources, [Mn]&gt;MAC", C25="Present",C28="&gt; 35 L/min",C32="&gt; 1.0 NTU",OR(C31="6-8",C31="8-10")),"Valid CM with Pretreatment",(IF(AND(C14="All Sources, [Mn]&gt;MAC",C25="Present",C28="&gt; 35 L/min",C32="&gt; 1.0 NTU"),"Valid CM with pH Adjust. &amp; Pretreatment","Invalid CM")))))</f>
        <v>Invalid CM</v>
      </c>
      <c r="H23" s="10"/>
      <c r="I23" s="10"/>
      <c r="J23" s="5"/>
    </row>
    <row r="24" spans="1:10" x14ac:dyDescent="0.25">
      <c r="A24" s="4"/>
      <c r="B24" s="23" t="s">
        <v>25</v>
      </c>
      <c r="C24" s="22"/>
      <c r="D24" s="10"/>
      <c r="E24" s="10"/>
      <c r="F24" s="83"/>
      <c r="G24" s="79"/>
      <c r="H24" s="10"/>
      <c r="I24" s="10"/>
      <c r="J24" s="5"/>
    </row>
    <row r="25" spans="1:10" x14ac:dyDescent="0.25">
      <c r="A25" s="4"/>
      <c r="B25" s="23" t="s">
        <v>26</v>
      </c>
      <c r="C25" s="22"/>
      <c r="D25" s="10"/>
      <c r="E25" s="10"/>
      <c r="F25" s="78" t="s">
        <v>85</v>
      </c>
      <c r="G25" s="79" t="str">
        <f>IF(AND(C13="Dissolved (Mn(II))",C14="All Sources, [Mn]&gt;MAC",C28="&lt; 35 L/min",C32="&lt; 1.0 NTU",C34="&lt; 3.0 mg/L"),"Valid CM","Invalid CM")</f>
        <v>Invalid CM</v>
      </c>
      <c r="H25" s="10"/>
      <c r="I25" s="10"/>
      <c r="J25" s="5"/>
    </row>
    <row r="26" spans="1:10" x14ac:dyDescent="0.25">
      <c r="A26" s="4"/>
      <c r="B26" s="10"/>
      <c r="C26" s="24"/>
      <c r="D26" s="10"/>
      <c r="E26" s="10"/>
      <c r="F26" s="78"/>
      <c r="G26" s="79"/>
      <c r="H26" s="10"/>
      <c r="I26" s="10"/>
      <c r="J26" s="5"/>
    </row>
    <row r="27" spans="1:10" ht="20.25" thickBot="1" x14ac:dyDescent="0.35">
      <c r="A27" s="4"/>
      <c r="B27" s="19" t="s">
        <v>36</v>
      </c>
      <c r="C27" s="20"/>
      <c r="D27" s="10"/>
      <c r="E27" s="10"/>
      <c r="F27" s="83" t="s">
        <v>86</v>
      </c>
      <c r="G27" s="79" t="str">
        <f>IF(AND(C13="Dissolved (Mn(II))",C14="All Sources, [Mn]&gt;MAC", C20="Present",C21="Present",C22="Present",OR(C23="Present",C24="Present"), C25="Present", C28="&lt; 35 L/min",C32="&gt; 1.0 NTU",C34="&lt; 3.0 mg/L"),"Valid CM",IF(AND(C13="Dissolved (Mn(II))",C14="All Sources, [Mn]&gt;MAC", C25="Present", C28="&lt; 35 L/min",C32="&gt; 1.0 NTU",C34="&lt; 3.0 mg/L"),"Valid CM with Pretreatment","Invalid CM"))</f>
        <v>Invalid CM</v>
      </c>
      <c r="H27" s="10"/>
      <c r="I27" s="10"/>
      <c r="J27" s="5"/>
    </row>
    <row r="28" spans="1:10" ht="15.75" thickTop="1" x14ac:dyDescent="0.25">
      <c r="A28" s="4"/>
      <c r="B28" s="23" t="s">
        <v>37</v>
      </c>
      <c r="C28" s="22"/>
      <c r="D28" s="10"/>
      <c r="E28" s="10"/>
      <c r="F28" s="83"/>
      <c r="G28" s="79"/>
      <c r="H28" s="10"/>
      <c r="I28" s="10"/>
      <c r="J28" s="5"/>
    </row>
    <row r="29" spans="1:10" x14ac:dyDescent="0.25">
      <c r="A29" s="4"/>
      <c r="B29" s="10"/>
      <c r="C29" s="24"/>
      <c r="D29" s="10"/>
      <c r="E29" s="10"/>
      <c r="F29" s="78" t="s">
        <v>87</v>
      </c>
      <c r="G29" s="79" t="str">
        <f>IF(AND(C14="All Sources, [Mn]&gt;MAC",C34="&lt; 3.0 mg/L",C28="&lt; 35 L/min"),"Valid CM","Invalid CM")</f>
        <v>Invalid CM</v>
      </c>
      <c r="H29" s="10"/>
      <c r="I29" s="10"/>
      <c r="J29" s="5"/>
    </row>
    <row r="30" spans="1:10" ht="20.25" thickBot="1" x14ac:dyDescent="0.35">
      <c r="A30" s="4"/>
      <c r="B30" s="19" t="s">
        <v>27</v>
      </c>
      <c r="C30" s="20"/>
      <c r="D30" s="10"/>
      <c r="E30" s="10"/>
      <c r="F30" s="78"/>
      <c r="G30" s="79"/>
      <c r="H30" s="10"/>
      <c r="I30" s="10"/>
      <c r="J30" s="5"/>
    </row>
    <row r="31" spans="1:10" ht="15.75" thickTop="1" x14ac:dyDescent="0.25">
      <c r="A31" s="4"/>
      <c r="B31" s="23" t="s">
        <v>28</v>
      </c>
      <c r="C31" s="22"/>
      <c r="D31" s="10"/>
      <c r="E31" s="10"/>
      <c r="F31" s="90" t="s">
        <v>88</v>
      </c>
      <c r="G31" s="79" t="str">
        <f>IF(AND(C7="Ground Water",C13="Dissolved (Mn(II))",C14="All Sources, [Mn]&gt;MAC",C32="&lt; 1.0 NTU",C28="&gt; 35 L/min",C34="&lt; 3.0 mg/L",OR(C31="4-6",C31="6-8")),"Valid CM",(IF(AND(C7="Ground Water",C13="Dissolved (Mn(II))",C14="All Sources, [Mn]&gt;MAC",C32="&lt; 1.0 NTU",C28="&gt; 35 L/min",C34="&lt; 3.0 mg/L"),"Valid CM with pH Adjustment","Invalid CM")))</f>
        <v>Invalid CM</v>
      </c>
      <c r="H31" s="10"/>
      <c r="I31" s="10"/>
      <c r="J31" s="5"/>
    </row>
    <row r="32" spans="1:10" x14ac:dyDescent="0.25">
      <c r="A32" s="4"/>
      <c r="B32" s="23" t="s">
        <v>29</v>
      </c>
      <c r="C32" s="22"/>
      <c r="D32" s="10"/>
      <c r="E32" s="10"/>
      <c r="F32" s="90"/>
      <c r="G32" s="79"/>
      <c r="H32" s="10"/>
      <c r="I32" s="10"/>
      <c r="J32" s="5"/>
    </row>
    <row r="33" spans="1:10" x14ac:dyDescent="0.25">
      <c r="A33" s="4"/>
      <c r="B33" s="23" t="s">
        <v>30</v>
      </c>
      <c r="C33" s="22"/>
      <c r="D33" s="10"/>
      <c r="E33" s="10"/>
      <c r="F33" s="78"/>
      <c r="G33" s="79"/>
      <c r="H33" s="10"/>
      <c r="I33" s="10"/>
      <c r="J33" s="5"/>
    </row>
    <row r="34" spans="1:10" x14ac:dyDescent="0.25">
      <c r="A34" s="4"/>
      <c r="B34" s="23" t="s">
        <v>75</v>
      </c>
      <c r="C34" s="22"/>
      <c r="D34" s="10"/>
      <c r="E34" s="10"/>
      <c r="F34" s="78"/>
      <c r="G34" s="79"/>
      <c r="H34" s="10"/>
      <c r="I34" s="10"/>
      <c r="J34" s="5"/>
    </row>
    <row r="35" spans="1:10" x14ac:dyDescent="0.25">
      <c r="A35" s="4"/>
      <c r="B35" s="23"/>
      <c r="C35" s="10"/>
      <c r="D35" s="10"/>
      <c r="E35" s="10"/>
      <c r="F35" s="10"/>
      <c r="G35" s="10"/>
      <c r="H35" s="10"/>
      <c r="I35" s="10"/>
      <c r="J35" s="5"/>
    </row>
    <row r="36" spans="1:10" x14ac:dyDescent="0.25">
      <c r="A36" s="4"/>
      <c r="B36" s="31" t="s">
        <v>97</v>
      </c>
      <c r="C36" s="10"/>
      <c r="D36" s="10"/>
      <c r="E36" s="10"/>
      <c r="F36" s="10"/>
      <c r="G36" s="10"/>
      <c r="H36" s="10"/>
      <c r="I36" s="10"/>
      <c r="J36" s="5"/>
    </row>
    <row r="37" spans="1:10" x14ac:dyDescent="0.25">
      <c r="A37" s="6"/>
      <c r="B37" s="25"/>
      <c r="C37" s="26"/>
      <c r="D37" s="26"/>
      <c r="E37" s="26"/>
      <c r="F37" s="26"/>
      <c r="G37" s="26"/>
      <c r="H37" s="26"/>
      <c r="I37" s="26"/>
      <c r="J37" s="7"/>
    </row>
    <row r="38" spans="1:10" x14ac:dyDescent="0.25">
      <c r="B38" s="1"/>
    </row>
  </sheetData>
  <mergeCells count="34">
    <mergeCell ref="G33:G34"/>
    <mergeCell ref="F8:H10"/>
    <mergeCell ref="F27:F28"/>
    <mergeCell ref="F29:F30"/>
    <mergeCell ref="F31:F32"/>
    <mergeCell ref="F33:F34"/>
    <mergeCell ref="G13:G14"/>
    <mergeCell ref="G17:G18"/>
    <mergeCell ref="G19:G20"/>
    <mergeCell ref="G21:G22"/>
    <mergeCell ref="G23:G24"/>
    <mergeCell ref="G25:G26"/>
    <mergeCell ref="F13:F14"/>
    <mergeCell ref="F17:F18"/>
    <mergeCell ref="G27:G28"/>
    <mergeCell ref="G29:G30"/>
    <mergeCell ref="F19:F20"/>
    <mergeCell ref="G31:G32"/>
    <mergeCell ref="M12:O13"/>
    <mergeCell ref="L12:L13"/>
    <mergeCell ref="F15:F16"/>
    <mergeCell ref="G15:G16"/>
    <mergeCell ref="F23:F24"/>
    <mergeCell ref="F25:F26"/>
    <mergeCell ref="F21:F22"/>
    <mergeCell ref="L3:O3"/>
    <mergeCell ref="L4:L5"/>
    <mergeCell ref="L6:L7"/>
    <mergeCell ref="L8:L9"/>
    <mergeCell ref="L10:L11"/>
    <mergeCell ref="M4:O5"/>
    <mergeCell ref="M6:O7"/>
    <mergeCell ref="M8:O9"/>
    <mergeCell ref="M10:O11"/>
  </mergeCells>
  <conditionalFormatting sqref="G13:G34">
    <cfRule type="cellIs" dxfId="12" priority="1" operator="equal">
      <formula>"Valid CM with pH Adjust. &amp; Pretreatment"</formula>
    </cfRule>
    <cfRule type="cellIs" dxfId="11" priority="2" operator="equal">
      <formula>"Valid CM with Pretreatment"</formula>
    </cfRule>
    <cfRule type="cellIs" dxfId="10" priority="3" operator="equal">
      <formula>"Valid CM with pH Adjustment"</formula>
    </cfRule>
    <cfRule type="cellIs" dxfId="9" priority="4" operator="equal">
      <formula>"Invalid CM"</formula>
    </cfRule>
    <cfRule type="cellIs" dxfId="8" priority="5" operator="equal">
      <formula>"Valid CM"</formula>
    </cfRule>
  </conditionalFormatting>
  <dataValidations count="14">
    <dataValidation type="list" allowBlank="1" showInputMessage="1" showErrorMessage="1" errorTitle="Invalid Entry!" error="Enter a valid water source" sqref="C7" xr:uid="{D4EFFF14-B41D-461E-8DC0-E6533A465249}">
      <formula1>#REF!</formula1>
    </dataValidation>
    <dataValidation type="list" allowBlank="1" showInputMessage="1" showErrorMessage="1" errorTitle="Invalid Entry!" error="Enter a valid number of sources" sqref="C8" xr:uid="{0A39EC34-9210-42E5-B18A-3DF7A812A0C4}">
      <formula1>#REF!</formula1>
    </dataValidation>
    <dataValidation type="list" allowBlank="1" showInputMessage="1" showErrorMessage="1" errorTitle="Invalid Entry!" error="Enter a valid Anoxic Hypoliminion" sqref="C9" xr:uid="{1A706942-57E7-47CB-AAA8-9CAD35676C4A}">
      <formula1>#REF!</formula1>
    </dataValidation>
    <dataValidation type="list" allowBlank="1" showInputMessage="1" showErrorMessage="1" errorTitle="Invalid Entry!" error="Enter a valid lake turnover" sqref="C10" xr:uid="{561204E0-3548-4610-BFA7-A1A051A7C6D4}">
      <formula1>#REF!</formula1>
    </dataValidation>
    <dataValidation type="list" allowBlank="1" showInputMessage="1" showErrorMessage="1" errorTitle="Invalid Entry!" error="Enter a valid Manganese Concentration" sqref="C14" xr:uid="{6A057E4E-B8FA-459B-B4FB-2C41F84CB3E5}">
      <formula1>#REF!</formula1>
    </dataValidation>
    <dataValidation type="list" allowBlank="1" showInputMessage="1" showErrorMessage="1" errorTitle="Invalid Entry" error="Enter a valid Frequency of Occurence" sqref="C15" xr:uid="{D88AFFCE-05EB-4E10-AA88-E293BF4D9CB7}">
      <formula1>#REF!</formula1>
    </dataValidation>
    <dataValidation type="list" allowBlank="1" showInputMessage="1" showErrorMessage="1" errorTitle="Invalid Entry!" error="Enter a valid Pre-Screening option" sqref="C18:C24" xr:uid="{BA374E85-3408-44E7-8385-123760C73305}">
      <formula1>#REF!</formula1>
    </dataValidation>
    <dataValidation type="list" allowBlank="1" showInputMessage="1" showErrorMessage="1" errorTitle="Invalid Entry" error="Enter a valid Coagulation option" sqref="C25" xr:uid="{83C46F47-4E63-4870-B962-4920D89EF2CF}">
      <formula1>#REF!</formula1>
    </dataValidation>
    <dataValidation type="list" allowBlank="1" showInputMessage="1" showErrorMessage="1" errorTitle="Invalid Entry!" error="Enter a valid plant flow" sqref="C28" xr:uid="{BFC36074-E81A-43AF-BDCE-02751C29E316}">
      <formula1>#REF!</formula1>
    </dataValidation>
    <dataValidation type="list" allowBlank="1" showInputMessage="1" showErrorMessage="1" errorTitle="Invalid Entry!" error="Enter a valid turbidity" sqref="C32" xr:uid="{1D86D2B7-E1A7-4597-B6E1-001354993F26}">
      <formula1>#REF!</formula1>
    </dataValidation>
    <dataValidation type="list" allowBlank="1" showInputMessage="1" showErrorMessage="1" errorTitle="Invalid Entry!" error="Enter a valid Iron Concentration" sqref="C33" xr:uid="{4912952B-D768-4C91-A256-48007847FD87}">
      <formula1>#REF!</formula1>
    </dataValidation>
    <dataValidation type="list" allowBlank="1" showInputMessage="1" showErrorMessage="1" errorTitle="Invalid Entry!" error="Enter a valid DOC concentration" sqref="C34" xr:uid="{C21A6E21-E376-4B3E-9140-5F95D2165E0B}">
      <formula1>#REF!</formula1>
    </dataValidation>
    <dataValidation type="list" allowBlank="1" showInputMessage="1" showErrorMessage="1" errorTitle="Invalid Entry" error="Please input a valid pH range" sqref="C31" xr:uid="{634BF339-1084-4AE4-A4EA-B798FCFC432B}">
      <formula1>#REF!</formula1>
    </dataValidation>
    <dataValidation type="list" allowBlank="1" showInputMessage="1" showErrorMessage="1" errorTitle="Invalid Entry!" error="Enter a valid Manganese Species" sqref="C13" xr:uid="{3FD24F44-2751-4128-9169-363F7D4D093C}">
      <formula1>#REF!</formula1>
    </dataValidation>
  </dataValidations>
  <hyperlinks>
    <hyperlink ref="F13:F14" location="'Technology Description'!B6" display="Selective Pumping" xr:uid="{670FD2FA-EAA5-444E-A2F7-31F2F5D5EAE1}"/>
    <hyperlink ref="F15:F16" location="'Technology Description'!B20" display="New Source Well(s)" xr:uid="{25B1221F-D9EC-4AAD-A6A7-010296A1E070}"/>
    <hyperlink ref="F17:F18" location="'Technology Description'!B34" display="Hypolimnetic Aeration" xr:uid="{F23F9812-D015-4D77-91FE-BDC80201595A}"/>
    <hyperlink ref="F19:F20" location="'Technology Description'!H6" display="Chemical Oxidation" xr:uid="{C5FD0D9F-B0E0-4AAD-9B92-A05A068F3AB1}"/>
    <hyperlink ref="F21:F22" location="'Technology Description'!H22" display="Greensand Filter" xr:uid="{2EBFB4EB-DB7C-41A5-B3CB-8F379F737460}"/>
    <hyperlink ref="F23:F24" location="'Technology Description'!H36" display="Multimedia + Greensand Filter" xr:uid="{653F1AB4-2516-4F94-8D4F-547B92E3214E}"/>
    <hyperlink ref="F25:F26" location="'Technology Description'!N6" display="Ion Exchange" xr:uid="{087C9AB0-ADB5-43E1-9659-8614489DE020}"/>
    <hyperlink ref="F27:F28" location="'Technology Description'!N21" display="Prefiltration + Ion Exchange" xr:uid="{54936E61-2448-412D-98BA-EE7C6C85DB4D}"/>
    <hyperlink ref="F29:F30" location="'Technology Description'!N38" display="PWDU/RO" xr:uid="{037A4B87-36C0-44E8-B395-7DBB4E98BC62}"/>
    <hyperlink ref="F31:F32" location="'Technology Description'!T6" display="Adsorption" xr:uid="{2C1914EB-94EE-4C7C-A307-7A9F842599B6}"/>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F99D-E60E-41AC-A739-94A1A483D76E}">
  <sheetPr codeName="Sheet1"/>
  <dimension ref="A1:O41"/>
  <sheetViews>
    <sheetView zoomScale="90" zoomScaleNormal="90" workbookViewId="0">
      <selection activeCell="G41" sqref="G41"/>
    </sheetView>
  </sheetViews>
  <sheetFormatPr defaultRowHeight="15" x14ac:dyDescent="0.25"/>
  <cols>
    <col min="1" max="1" width="9.140625" customWidth="1"/>
    <col min="2" max="3" width="24.28515625" customWidth="1"/>
    <col min="4" max="4" width="9.140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s>
  <sheetData>
    <row r="1" spans="1:15" x14ac:dyDescent="0.25">
      <c r="A1" s="17"/>
      <c r="B1" s="12"/>
      <c r="C1" s="12"/>
      <c r="D1" s="12"/>
      <c r="E1" s="12"/>
      <c r="F1" s="12"/>
      <c r="G1" s="12"/>
      <c r="H1" s="12"/>
      <c r="I1" s="12"/>
      <c r="J1" s="3"/>
    </row>
    <row r="2" spans="1:15" x14ac:dyDescent="0.25">
      <c r="A2" s="4"/>
      <c r="B2" s="10"/>
      <c r="C2" s="10"/>
      <c r="D2" s="10"/>
      <c r="E2" s="10"/>
      <c r="F2" s="10"/>
      <c r="G2" s="10"/>
      <c r="H2" s="10"/>
      <c r="I2" s="10"/>
      <c r="J2" s="5"/>
    </row>
    <row r="3" spans="1:15" ht="27" thickBot="1" x14ac:dyDescent="0.45">
      <c r="A3" s="4"/>
      <c r="B3" s="18" t="s">
        <v>48</v>
      </c>
      <c r="C3" s="19"/>
      <c r="D3" s="19"/>
      <c r="E3" s="10"/>
      <c r="F3" s="11" t="s">
        <v>64</v>
      </c>
      <c r="G3" s="12"/>
      <c r="H3" s="3"/>
      <c r="I3" s="10"/>
      <c r="J3" s="5"/>
      <c r="L3" s="61" t="s">
        <v>99</v>
      </c>
      <c r="M3" s="62"/>
      <c r="N3" s="62"/>
      <c r="O3" s="63"/>
    </row>
    <row r="4" spans="1:15" ht="15" customHeight="1" thickTop="1" x14ac:dyDescent="0.25">
      <c r="A4" s="4"/>
      <c r="B4" s="10"/>
      <c r="C4" s="10"/>
      <c r="D4" s="10"/>
      <c r="E4" s="10"/>
      <c r="F4" s="13" t="s">
        <v>65</v>
      </c>
      <c r="G4" s="10"/>
      <c r="H4" s="5"/>
      <c r="I4" s="10"/>
      <c r="J4" s="5"/>
      <c r="L4" s="64" t="s">
        <v>98</v>
      </c>
      <c r="M4" s="66" t="s">
        <v>102</v>
      </c>
      <c r="N4" s="67"/>
      <c r="O4" s="68"/>
    </row>
    <row r="5" spans="1:15" x14ac:dyDescent="0.25">
      <c r="A5" s="4"/>
      <c r="B5" s="10"/>
      <c r="C5" s="10"/>
      <c r="D5" s="10"/>
      <c r="E5" s="10"/>
      <c r="F5" s="13" t="s">
        <v>66</v>
      </c>
      <c r="G5" s="10"/>
      <c r="H5" s="5"/>
      <c r="I5" s="10"/>
      <c r="J5" s="5"/>
      <c r="L5" s="64"/>
      <c r="M5" s="69"/>
      <c r="N5" s="70"/>
      <c r="O5" s="71"/>
    </row>
    <row r="6" spans="1:15" ht="15" customHeight="1" thickBot="1" x14ac:dyDescent="0.35">
      <c r="A6" s="4"/>
      <c r="B6" s="20" t="s">
        <v>17</v>
      </c>
      <c r="C6" s="27"/>
      <c r="D6" s="10"/>
      <c r="E6" s="10"/>
      <c r="F6" s="13" t="s">
        <v>67</v>
      </c>
      <c r="G6" s="10"/>
      <c r="H6" s="5"/>
      <c r="I6" s="10"/>
      <c r="J6" s="5"/>
      <c r="L6" s="65" t="s">
        <v>103</v>
      </c>
      <c r="M6" s="66" t="s">
        <v>105</v>
      </c>
      <c r="N6" s="67"/>
      <c r="O6" s="68"/>
    </row>
    <row r="7" spans="1:15" ht="15" customHeight="1" thickTop="1" x14ac:dyDescent="0.25">
      <c r="A7" s="4"/>
      <c r="B7" s="21" t="s">
        <v>4</v>
      </c>
      <c r="C7" s="22"/>
      <c r="D7" s="10"/>
      <c r="E7" s="10"/>
      <c r="F7" s="13" t="s">
        <v>68</v>
      </c>
      <c r="G7" s="10"/>
      <c r="H7" s="5"/>
      <c r="I7" s="10"/>
      <c r="J7" s="5"/>
      <c r="L7" s="65"/>
      <c r="M7" s="69"/>
      <c r="N7" s="70"/>
      <c r="O7" s="71"/>
    </row>
    <row r="8" spans="1:15" ht="15" customHeight="1" x14ac:dyDescent="0.25">
      <c r="A8" s="4"/>
      <c r="B8" s="21" t="s">
        <v>5</v>
      </c>
      <c r="C8" s="28"/>
      <c r="D8" s="10"/>
      <c r="E8" s="10"/>
      <c r="F8" s="4" t="s">
        <v>80</v>
      </c>
      <c r="G8" s="10"/>
      <c r="H8" s="5"/>
      <c r="I8" s="10"/>
      <c r="J8" s="5"/>
      <c r="L8" s="65" t="s">
        <v>104</v>
      </c>
      <c r="M8" s="72" t="s">
        <v>107</v>
      </c>
      <c r="N8" s="73"/>
      <c r="O8" s="74"/>
    </row>
    <row r="9" spans="1:15" x14ac:dyDescent="0.25">
      <c r="A9" s="4"/>
      <c r="B9" s="23"/>
      <c r="C9" s="29"/>
      <c r="D9" s="10"/>
      <c r="E9" s="10"/>
      <c r="F9" s="84" t="s">
        <v>92</v>
      </c>
      <c r="G9" s="85"/>
      <c r="H9" s="86"/>
      <c r="I9" s="10"/>
      <c r="J9" s="5"/>
      <c r="L9" s="65"/>
      <c r="M9" s="75"/>
      <c r="N9" s="76"/>
      <c r="O9" s="77"/>
    </row>
    <row r="10" spans="1:15" ht="15" customHeight="1" thickBot="1" x14ac:dyDescent="0.35">
      <c r="A10" s="4"/>
      <c r="B10" s="19" t="s">
        <v>16</v>
      </c>
      <c r="C10" s="27"/>
      <c r="D10" s="10"/>
      <c r="E10" s="10"/>
      <c r="F10" s="84"/>
      <c r="G10" s="85"/>
      <c r="H10" s="86"/>
      <c r="I10" s="10"/>
      <c r="J10" s="5"/>
      <c r="L10" s="65" t="s">
        <v>106</v>
      </c>
      <c r="M10" s="72" t="s">
        <v>108</v>
      </c>
      <c r="N10" s="73"/>
      <c r="O10" s="74"/>
    </row>
    <row r="11" spans="1:15" ht="15" customHeight="1" thickTop="1" x14ac:dyDescent="0.25">
      <c r="A11" s="4"/>
      <c r="B11" s="32" t="s">
        <v>10</v>
      </c>
      <c r="C11" s="22"/>
      <c r="D11" s="10"/>
      <c r="E11" s="10"/>
      <c r="F11" s="87"/>
      <c r="G11" s="88"/>
      <c r="H11" s="89"/>
      <c r="I11" s="10"/>
      <c r="J11" s="5"/>
      <c r="L11" s="65"/>
      <c r="M11" s="75"/>
      <c r="N11" s="76"/>
      <c r="O11" s="77"/>
    </row>
    <row r="12" spans="1:15" ht="15" customHeight="1" x14ac:dyDescent="0.25">
      <c r="A12" s="4"/>
      <c r="B12" s="32" t="s">
        <v>8</v>
      </c>
      <c r="C12" s="22"/>
      <c r="D12" s="10"/>
      <c r="E12" s="10"/>
      <c r="F12" s="10"/>
      <c r="G12" s="10"/>
      <c r="H12" s="10"/>
      <c r="I12" s="10"/>
      <c r="J12" s="5"/>
      <c r="L12" s="80" t="s">
        <v>100</v>
      </c>
      <c r="M12" s="66" t="s">
        <v>101</v>
      </c>
      <c r="N12" s="67"/>
      <c r="O12" s="68"/>
    </row>
    <row r="13" spans="1:15" x14ac:dyDescent="0.25">
      <c r="A13" s="4"/>
      <c r="B13" s="32" t="s">
        <v>9</v>
      </c>
      <c r="C13" s="22"/>
      <c r="D13" s="10"/>
      <c r="E13" s="10"/>
      <c r="F13" s="10"/>
      <c r="G13" s="10"/>
      <c r="H13" s="10"/>
      <c r="I13" s="10"/>
      <c r="J13" s="5"/>
      <c r="L13" s="80"/>
      <c r="M13" s="69"/>
      <c r="N13" s="70"/>
      <c r="O13" s="71"/>
    </row>
    <row r="14" spans="1:15" ht="20.25" thickBot="1" x14ac:dyDescent="0.35">
      <c r="A14" s="4"/>
      <c r="B14" s="32" t="s">
        <v>15</v>
      </c>
      <c r="C14" s="22"/>
      <c r="D14" s="10"/>
      <c r="E14" s="10"/>
      <c r="F14" s="19" t="s">
        <v>62</v>
      </c>
      <c r="G14" s="19"/>
      <c r="H14" s="10"/>
      <c r="I14" s="10"/>
      <c r="J14" s="5"/>
    </row>
    <row r="15" spans="1:15" ht="15.75" thickTop="1" x14ac:dyDescent="0.25">
      <c r="A15" s="4"/>
      <c r="B15" s="10"/>
      <c r="C15" s="10"/>
      <c r="D15" s="10"/>
      <c r="E15" s="10"/>
      <c r="F15" s="95" t="s">
        <v>54</v>
      </c>
      <c r="G15" s="94" t="str">
        <f>IF(AND(C7="Ground Water",C8="&gt;1",C13="Not All Sources [As]&gt;MAC"),"Valid CM","Invalid CM")</f>
        <v>Invalid CM</v>
      </c>
      <c r="H15" s="10"/>
      <c r="I15" s="10"/>
      <c r="J15" s="5"/>
    </row>
    <row r="16" spans="1:15" ht="15" customHeight="1" thickBot="1" x14ac:dyDescent="0.35">
      <c r="A16" s="4"/>
      <c r="B16" s="19" t="s">
        <v>18</v>
      </c>
      <c r="C16" s="19"/>
      <c r="D16" s="10"/>
      <c r="E16" s="10"/>
      <c r="F16" s="83"/>
      <c r="G16" s="93"/>
      <c r="H16" s="10"/>
      <c r="I16" s="10"/>
      <c r="J16" s="5"/>
    </row>
    <row r="17" spans="1:10" ht="15" customHeight="1" thickTop="1" x14ac:dyDescent="0.25">
      <c r="A17" s="4"/>
      <c r="B17" s="21" t="s">
        <v>19</v>
      </c>
      <c r="C17" s="30"/>
      <c r="D17" s="10"/>
      <c r="E17" s="10"/>
      <c r="F17" s="83" t="s">
        <v>55</v>
      </c>
      <c r="G17" s="93" t="str">
        <f>IF(AND(OR(C7="Ground Water",C7="Mixed"),OR(C8="&gt;1",C8=1),C13="All Sources [As]&gt;MAC"),"Valid CM","Invalid CM")</f>
        <v>Invalid CM</v>
      </c>
      <c r="H17" s="10"/>
      <c r="I17" s="10"/>
      <c r="J17" s="5"/>
    </row>
    <row r="18" spans="1:10" x14ac:dyDescent="0.25">
      <c r="A18" s="4"/>
      <c r="B18" s="21" t="s">
        <v>20</v>
      </c>
      <c r="C18" s="30"/>
      <c r="D18" s="10"/>
      <c r="E18" s="10"/>
      <c r="F18" s="83"/>
      <c r="G18" s="93"/>
      <c r="H18" s="10"/>
      <c r="I18" s="10"/>
      <c r="J18" s="5"/>
    </row>
    <row r="19" spans="1:10" x14ac:dyDescent="0.25">
      <c r="A19" s="4"/>
      <c r="B19" s="21" t="s">
        <v>21</v>
      </c>
      <c r="C19" s="30"/>
      <c r="D19" s="10"/>
      <c r="E19" s="10"/>
      <c r="F19" s="83" t="s">
        <v>56</v>
      </c>
      <c r="G19" s="93" t="str">
        <f>IF(AND(OR(C30="6-8",C30="8-10"),C12="As(V)",C13="All Sources [As]&gt;MAC",C34="&lt; 250 mg/L",C35="&lt; 40 mg/L",C27="&lt; 35 L/min"),"Valid CM",IF(AND(C12="As(V)",C13="All Sources [As]&gt;MAC",C34="&lt; 250 mg/L",C35="&lt; 40 mg/L",C27="&lt; 35 L/min"),"Valid CM with pH Adjustment","Invalid CM"))</f>
        <v>Invalid CM</v>
      </c>
      <c r="H19" s="10"/>
      <c r="I19" s="10"/>
      <c r="J19" s="5"/>
    </row>
    <row r="20" spans="1:10" x14ac:dyDescent="0.25">
      <c r="A20" s="4"/>
      <c r="B20" s="21" t="s">
        <v>22</v>
      </c>
      <c r="C20" s="30"/>
      <c r="D20" s="10"/>
      <c r="E20" s="10"/>
      <c r="F20" s="83"/>
      <c r="G20" s="93"/>
      <c r="H20" s="10"/>
      <c r="I20" s="10"/>
      <c r="J20" s="5"/>
    </row>
    <row r="21" spans="1:10" x14ac:dyDescent="0.25">
      <c r="A21" s="4"/>
      <c r="B21" s="23" t="s">
        <v>23</v>
      </c>
      <c r="C21" s="30"/>
      <c r="D21" s="10"/>
      <c r="E21" s="10"/>
      <c r="F21" s="83" t="s">
        <v>57</v>
      </c>
      <c r="G21" s="93" t="str">
        <f>IF(AND(OR(C22="present",C23="present"),C19="present",C20="present",C21="present",C24="present",C27="&gt; 35 L/min",OR(C30="4-6",C30="6-8"),C35="&lt; 40 mg/L"),"Valid CM", IF(AND(OR(C22="present",C23="present"),C19="present",C20="present",C21="present",C24="present",C27="&gt; 35 L/min", C35="&lt; 40 mg/L"),"Valid CM with pH Adjustment","Invalid CM"))</f>
        <v>Invalid CM</v>
      </c>
      <c r="H21" s="10"/>
      <c r="I21" s="10"/>
      <c r="J21" s="5"/>
    </row>
    <row r="22" spans="1:10" x14ac:dyDescent="0.25">
      <c r="A22" s="4"/>
      <c r="B22" s="23" t="s">
        <v>24</v>
      </c>
      <c r="C22" s="30"/>
      <c r="D22" s="10"/>
      <c r="E22" s="10"/>
      <c r="F22" s="83"/>
      <c r="G22" s="93"/>
      <c r="H22" s="10"/>
      <c r="I22" s="10"/>
      <c r="J22" s="5"/>
    </row>
    <row r="23" spans="1:10" x14ac:dyDescent="0.25">
      <c r="A23" s="4"/>
      <c r="B23" s="23" t="s">
        <v>25</v>
      </c>
      <c r="C23" s="30"/>
      <c r="D23" s="10"/>
      <c r="E23" s="10"/>
      <c r="F23" s="83" t="s">
        <v>58</v>
      </c>
      <c r="G23" s="93" t="str">
        <f>IF(AND(OR(C22="present",C23="present"),OR(C32="&gt; 0.3 mg/L",C33="&gt; 0.02 mg/L"),C7="ground water",C18="present",C19="present",C20="present",C21="present",C24="present",C27="&gt; 35 L/min",OR(C30="4-6",C30="6-8"),C35="&lt; 40 mg/L"),"Valid CM", (IF(AND(OR(C22="present",C23="present"),OR(C32="&gt; 0.3 mg/L",C33="&gt; 0.02 mg/L"),C7="ground water",C18="present",C19="present",C20="present",C21="present",C24="present",C27="&gt; 35 L/min",C35="&lt; 40 mg/L"),"Valid CM with pH Adjustment", IF(AND(OR(C32="&gt; 0.3 mg/L",C33="&gt; 0.02 mg/L"),C7="ground water",C27="&gt; 35 L/min",OR(C30="4-6",C30="6-8"),C35="&lt; 40 mg/L"),"Valid CM with Pretreatment",(IF(AND(OR(C32="&gt; 0.3 mg/L",C33="&gt; 0.02 mg/L"),C7="ground water",C27="&gt; 35 L/min",C35="&lt; 40 mg/L"),"Valid CM with pH Adjust. &amp; Pretreatment","Invalid CM"))))))</f>
        <v>Invalid CM</v>
      </c>
      <c r="H23" s="10"/>
      <c r="I23" s="10"/>
      <c r="J23" s="5"/>
    </row>
    <row r="24" spans="1:10" x14ac:dyDescent="0.25">
      <c r="A24" s="4"/>
      <c r="B24" s="23" t="s">
        <v>26</v>
      </c>
      <c r="C24" s="30"/>
      <c r="D24" s="10"/>
      <c r="E24" s="10"/>
      <c r="F24" s="83"/>
      <c r="G24" s="93"/>
      <c r="H24" s="10"/>
      <c r="I24" s="10"/>
      <c r="J24" s="5"/>
    </row>
    <row r="25" spans="1:10" x14ac:dyDescent="0.25">
      <c r="A25" s="4"/>
      <c r="B25" s="10"/>
      <c r="C25" s="10"/>
      <c r="D25" s="10"/>
      <c r="E25" s="10"/>
      <c r="F25" s="83" t="s">
        <v>60</v>
      </c>
      <c r="G25" s="93" t="str">
        <f>IF(AND(OR(C22="present",C23="present"),C19="present",C20="present",C21="present",C24="present",C27="&gt; 35 L/min",C30="&gt; 10",C37="&gt; 60 mg-CaCO3/L"),"Valid CM", (IF(AND(OR(C22="present",C23="present"),C19="present",C20="present",C21="present",C24="present",C27="&gt; 35 L/min",C37="&gt; 60 mg-CaCO3/L"),"Valid CM with pH Adjustment", IF(AND(C27="&gt; 35 L/min",C30="&gt; 10",C37="&gt; 60 mg-CaCO3/L"),"Valid CM with Pretreatment",(IF(AND(C27="&gt; 35 L/min",C37="&gt; 60 mg-CaCO3/L"),"Valid CM with pH Adjust. &amp; Pretreatment","Invalid CM"))))))</f>
        <v>Invalid CM</v>
      </c>
      <c r="H25" s="10"/>
      <c r="I25" s="10"/>
      <c r="J25" s="5"/>
    </row>
    <row r="26" spans="1:10" ht="15" customHeight="1" thickBot="1" x14ac:dyDescent="0.35">
      <c r="A26" s="4"/>
      <c r="B26" s="19" t="s">
        <v>36</v>
      </c>
      <c r="C26" s="19"/>
      <c r="D26" s="10"/>
      <c r="E26" s="10"/>
      <c r="F26" s="83"/>
      <c r="G26" s="93"/>
      <c r="H26" s="10"/>
      <c r="I26" s="10"/>
      <c r="J26" s="5"/>
    </row>
    <row r="27" spans="1:10" ht="15" customHeight="1" thickTop="1" x14ac:dyDescent="0.25">
      <c r="A27" s="4"/>
      <c r="B27" s="23" t="s">
        <v>37</v>
      </c>
      <c r="C27" s="30"/>
      <c r="D27" s="10"/>
      <c r="E27" s="10"/>
      <c r="F27" s="83" t="s">
        <v>61</v>
      </c>
      <c r="G27" s="93" t="str">
        <f>IF(AND(C30="4-6",C31="&lt; 1.0 NTU",C35="&lt; 40 mg/L",C38="&lt; 3.0 mg/L",C27="&lt; 35 L/min"),"Valid CM",(IF(AND(C31="&lt; 1.0 NTU",C35="&lt; 40 mg/L",C38="&lt; 3.0 mg/L",C27="&lt; 35 L/min"),"Valid CM with pH Adjustment","Invalid CM")))</f>
        <v>Invalid CM</v>
      </c>
      <c r="H27" s="10"/>
      <c r="I27" s="10"/>
      <c r="J27" s="5"/>
    </row>
    <row r="28" spans="1:10" x14ac:dyDescent="0.25">
      <c r="A28" s="4"/>
      <c r="B28" s="10"/>
      <c r="C28" s="10"/>
      <c r="D28" s="10"/>
      <c r="E28" s="10"/>
      <c r="F28" s="83"/>
      <c r="G28" s="93"/>
      <c r="H28" s="10"/>
      <c r="I28" s="10"/>
      <c r="J28" s="5"/>
    </row>
    <row r="29" spans="1:10" ht="15" customHeight="1" thickBot="1" x14ac:dyDescent="0.35">
      <c r="A29" s="4"/>
      <c r="B29" s="19" t="s">
        <v>27</v>
      </c>
      <c r="C29" s="19"/>
      <c r="D29" s="10"/>
      <c r="E29" s="10"/>
      <c r="F29" s="83" t="s">
        <v>59</v>
      </c>
      <c r="G29" s="93" t="str">
        <f>IF(AND(C17="present",C19="present",C23="present",C24="present",C27="&gt; 35 L/min",OR(C30="4-6",C30="6-8"),C31= "&lt; 1.0 NTU"),"Valid CM",(IF(AND(C17="present",C19="present",C23="present",C24="present",C27="&gt; 35 L/min",C31= "&lt; 1.0 NTU"),"Valid CM with pH Adjustment","Invalid CM")))</f>
        <v>Invalid CM</v>
      </c>
      <c r="H29" s="10"/>
      <c r="I29" s="10"/>
      <c r="J29" s="5"/>
    </row>
    <row r="30" spans="1:10" ht="15" customHeight="1" thickTop="1" x14ac:dyDescent="0.25">
      <c r="A30" s="4"/>
      <c r="B30" s="23" t="s">
        <v>28</v>
      </c>
      <c r="C30" s="30"/>
      <c r="D30" s="10"/>
      <c r="E30" s="10"/>
      <c r="F30" s="83"/>
      <c r="G30" s="93"/>
      <c r="H30" s="10"/>
      <c r="I30" s="10"/>
      <c r="J30" s="5"/>
    </row>
    <row r="31" spans="1:10" x14ac:dyDescent="0.25">
      <c r="A31" s="4"/>
      <c r="B31" s="23" t="s">
        <v>29</v>
      </c>
      <c r="C31" s="30"/>
      <c r="D31" s="10"/>
      <c r="E31" s="10"/>
      <c r="F31" s="83" t="s">
        <v>87</v>
      </c>
      <c r="G31" s="93" t="str">
        <f>IF(AND(C7="ground water",C31="&lt; 1.0 NTU",C32="&lt; 0.3 mg/L",C36="absent"),"Valid CM","Invalid CM")</f>
        <v>Invalid CM</v>
      </c>
      <c r="H31" s="10"/>
      <c r="I31" s="10"/>
      <c r="J31" s="5"/>
    </row>
    <row r="32" spans="1:10" x14ac:dyDescent="0.25">
      <c r="A32" s="4"/>
      <c r="B32" s="23" t="s">
        <v>30</v>
      </c>
      <c r="C32" s="30"/>
      <c r="D32" s="10"/>
      <c r="E32" s="10"/>
      <c r="F32" s="83"/>
      <c r="G32" s="93"/>
      <c r="H32" s="10"/>
      <c r="I32" s="10"/>
      <c r="J32" s="5"/>
    </row>
    <row r="33" spans="1:10" x14ac:dyDescent="0.25">
      <c r="A33" s="4"/>
      <c r="B33" s="23" t="s">
        <v>31</v>
      </c>
      <c r="C33" s="30"/>
      <c r="D33" s="10"/>
      <c r="E33" s="10"/>
      <c r="F33" s="10"/>
      <c r="G33" s="10"/>
      <c r="H33" s="10"/>
      <c r="I33" s="10"/>
      <c r="J33" s="5"/>
    </row>
    <row r="34" spans="1:10" x14ac:dyDescent="0.25">
      <c r="A34" s="4"/>
      <c r="B34" s="23" t="s">
        <v>32</v>
      </c>
      <c r="C34" s="30"/>
      <c r="D34" s="10"/>
      <c r="E34" s="10"/>
      <c r="F34" s="10"/>
      <c r="G34" s="10"/>
      <c r="H34" s="10"/>
      <c r="I34" s="10"/>
      <c r="J34" s="5"/>
    </row>
    <row r="35" spans="1:10" x14ac:dyDescent="0.25">
      <c r="A35" s="4"/>
      <c r="B35" s="23" t="s">
        <v>33</v>
      </c>
      <c r="C35" s="30"/>
      <c r="D35" s="10"/>
      <c r="E35" s="10"/>
      <c r="F35" s="10"/>
      <c r="G35" s="10"/>
      <c r="H35" s="10"/>
      <c r="I35" s="10"/>
      <c r="J35" s="5"/>
    </row>
    <row r="36" spans="1:10" x14ac:dyDescent="0.25">
      <c r="A36" s="4"/>
      <c r="B36" s="23" t="s">
        <v>34</v>
      </c>
      <c r="C36" s="30"/>
      <c r="D36" s="10"/>
      <c r="E36" s="10"/>
      <c r="F36" s="10"/>
      <c r="G36" s="10"/>
      <c r="H36" s="10"/>
      <c r="I36" s="10"/>
      <c r="J36" s="5"/>
    </row>
    <row r="37" spans="1:10" x14ac:dyDescent="0.25">
      <c r="A37" s="4"/>
      <c r="B37" s="23" t="s">
        <v>35</v>
      </c>
      <c r="C37" s="30"/>
      <c r="D37" s="10"/>
      <c r="E37" s="10"/>
      <c r="F37" s="10"/>
      <c r="G37" s="10"/>
      <c r="H37" s="10"/>
      <c r="I37" s="10"/>
      <c r="J37" s="5"/>
    </row>
    <row r="38" spans="1:10" x14ac:dyDescent="0.25">
      <c r="A38" s="4"/>
      <c r="B38" s="23" t="s">
        <v>75</v>
      </c>
      <c r="C38" s="30"/>
      <c r="D38" s="10"/>
      <c r="E38" s="10"/>
      <c r="F38" s="10"/>
      <c r="G38" s="10"/>
      <c r="H38" s="10"/>
      <c r="I38" s="10"/>
      <c r="J38" s="5"/>
    </row>
    <row r="39" spans="1:10" x14ac:dyDescent="0.25">
      <c r="A39" s="4"/>
      <c r="B39" s="10"/>
      <c r="C39" s="10"/>
      <c r="D39" s="10"/>
      <c r="E39" s="10"/>
      <c r="F39" s="10"/>
      <c r="G39" s="10"/>
      <c r="H39" s="10"/>
      <c r="I39" s="10"/>
      <c r="J39" s="5"/>
    </row>
    <row r="40" spans="1:10" x14ac:dyDescent="0.25">
      <c r="A40" s="4"/>
      <c r="B40" s="10"/>
      <c r="D40" s="10"/>
      <c r="E40" s="10"/>
      <c r="F40" s="10"/>
      <c r="G40" s="10"/>
      <c r="H40" s="10"/>
      <c r="I40" s="10"/>
      <c r="J40" s="5"/>
    </row>
    <row r="41" spans="1:10" x14ac:dyDescent="0.25">
      <c r="A41" s="6"/>
      <c r="B41" s="26"/>
      <c r="C41" s="26"/>
      <c r="D41" s="26"/>
      <c r="E41" s="26"/>
      <c r="F41" s="26"/>
      <c r="G41" s="26"/>
      <c r="H41" s="26"/>
      <c r="I41" s="26"/>
      <c r="J41" s="7"/>
    </row>
  </sheetData>
  <mergeCells count="30">
    <mergeCell ref="F9:H11"/>
    <mergeCell ref="F15:F16"/>
    <mergeCell ref="F17:F18"/>
    <mergeCell ref="F19:F20"/>
    <mergeCell ref="F21:F22"/>
    <mergeCell ref="F23:F24"/>
    <mergeCell ref="G15:G16"/>
    <mergeCell ref="G17:G18"/>
    <mergeCell ref="G19:G20"/>
    <mergeCell ref="G21:G22"/>
    <mergeCell ref="G23:G24"/>
    <mergeCell ref="G29:G30"/>
    <mergeCell ref="G31:G32"/>
    <mergeCell ref="F25:F26"/>
    <mergeCell ref="F27:F28"/>
    <mergeCell ref="F31:F32"/>
    <mergeCell ref="G25:G26"/>
    <mergeCell ref="G27:G28"/>
    <mergeCell ref="F29:F30"/>
    <mergeCell ref="L3:O3"/>
    <mergeCell ref="L4:L5"/>
    <mergeCell ref="M4:O5"/>
    <mergeCell ref="L6:L7"/>
    <mergeCell ref="M6:O7"/>
    <mergeCell ref="L8:L9"/>
    <mergeCell ref="M8:O9"/>
    <mergeCell ref="L10:L11"/>
    <mergeCell ref="M10:O11"/>
    <mergeCell ref="L12:L13"/>
    <mergeCell ref="M12:O13"/>
  </mergeCells>
  <conditionalFormatting sqref="G15:G32">
    <cfRule type="cellIs" dxfId="7" priority="2" operator="equal">
      <formula>"Invalid CM"</formula>
    </cfRule>
    <cfRule type="cellIs" dxfId="6" priority="3" operator="equal">
      <formula>"Valid CM"</formula>
    </cfRule>
  </conditionalFormatting>
  <conditionalFormatting sqref="G19:G20">
    <cfRule type="cellIs" dxfId="5" priority="1" operator="equal">
      <formula>"Valid CM with pH Adjustment"</formula>
    </cfRule>
  </conditionalFormatting>
  <hyperlinks>
    <hyperlink ref="F15:F16" location="'Technology Description'!B59" display="Selective Pumping" xr:uid="{4880018B-861E-48A5-894A-6DA8F0CD1BB7}"/>
    <hyperlink ref="F17:F18" location="'Technology Description'!B73" display="New Source Well(s)" xr:uid="{CEFABF91-9F71-4F6E-9ED7-F5938CCA850D}"/>
    <hyperlink ref="F19:F20" location="'Technology Description'!B87" display="Ion Exchange (IX)" xr:uid="{EDED58E4-A40D-47DF-ABD0-01E8F8170947}"/>
    <hyperlink ref="F21:F22" location="'Technology Description'!H59" display="Conventional Treatment" xr:uid="{0575374E-10E1-4CAF-B48E-6733764A87A6}"/>
    <hyperlink ref="F23:F24" location="'Technology Description'!H74" display="Iron/Manganese Oxidation" xr:uid="{FF8D6C9E-868B-4EFC-86CF-72D5E0E68A03}"/>
    <hyperlink ref="F25:F26" location="'Technology Description'!H90" display="Lime Softening" xr:uid="{9EDD48DC-0F96-4D91-A31D-8573BDE4F8D9}"/>
    <hyperlink ref="F31:F32" location="'Technology Description'!N90" display="PWDU/RO" xr:uid="{5ECF3428-38DA-4CBB-A415-A64AE328F335}"/>
    <hyperlink ref="F27:F28" location="'Technology Description'!N59" display="Adsoprtion Media" xr:uid="{03E59CD9-CF1C-4F00-B4F6-517F349DB425}"/>
    <hyperlink ref="F29:F30" location="'Technology Description'!N74" display="Cogulation Assissted Microfiltration" xr:uid="{C490EB71-C9F7-440F-AC90-E63AD49E19A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4">
        <x14:dataValidation type="list" allowBlank="1" showInputMessage="1" showErrorMessage="1" errorTitle="Invalid Entry!" error="Please Select Valid Water Source" xr:uid="{FC086BAE-6014-4035-BC8B-3865B656F561}">
          <x14:formula1>
            <xm:f>'Lead data'!$B$2:$B$4</xm:f>
          </x14:formula1>
          <xm:sqref>C7</xm:sqref>
        </x14:dataValidation>
        <x14:dataValidation type="list" allowBlank="1" showInputMessage="1" showErrorMessage="1" errorTitle="Invalid Entry" error="Please Select Valid Number of Water Sources" xr:uid="{1F774BF7-E745-4F4A-8097-A32072C3E170}">
          <x14:formula1>
            <xm:f>'Lead data'!$B$8:$B$10</xm:f>
          </x14:formula1>
          <xm:sqref>C8</xm:sqref>
        </x14:dataValidation>
        <x14:dataValidation type="list" allowBlank="1" showInputMessage="1" showErrorMessage="1" errorTitle="Invalid Entry!" error="Please Select Valid Arsenic Compound" xr:uid="{103C03FC-282D-454B-9826-C5700C133B54}">
          <x14:formula1>
            <xm:f>'Lead data'!$B$13:$B$16</xm:f>
          </x14:formula1>
          <xm:sqref>C11</xm:sqref>
        </x14:dataValidation>
        <x14:dataValidation type="list" allowBlank="1" showInputMessage="1" showErrorMessage="1" errorTitle="Invalid Entry!" error="Please Select Valid Arsenic Species" xr:uid="{C001FDD0-0C61-4905-8E9C-0B43BF5FE22D}">
          <x14:formula1>
            <xm:f>'Lead data'!$B$19:$B$21</xm:f>
          </x14:formula1>
          <xm:sqref>C12</xm:sqref>
        </x14:dataValidation>
        <x14:dataValidation type="list" allowBlank="1" showInputMessage="1" showErrorMessage="1" errorTitle="Invalid Entry!" error="Please Select Valid Arsenic Concentration" xr:uid="{B714FA1B-8067-4311-AFB8-5CED5693C872}">
          <x14:formula1>
            <xm:f>'Lead data'!$B$24:$B$25</xm:f>
          </x14:formula1>
          <xm:sqref>C13</xm:sqref>
        </x14:dataValidation>
        <x14:dataValidation type="list" allowBlank="1" showInputMessage="1" showErrorMessage="1" errorTitle="Invalid Entry!" error="Please Select Frequency of Occurence" xr:uid="{9CE798A4-6116-475D-A5A8-2755172A424E}">
          <x14:formula1>
            <xm:f>'Lead data'!$B$28:$B$29</xm:f>
          </x14:formula1>
          <xm:sqref>C14</xm:sqref>
        </x14:dataValidation>
        <x14:dataValidation type="list" allowBlank="1" showInputMessage="1" showErrorMessage="1" errorTitle="Invalid Entry!" error="Please Select Valid Pre-Screening Option" xr:uid="{ECC0D521-B98D-4D31-AFAD-B96CA05C583C}">
          <x14:formula1>
            <xm:f>'Lead data'!$B$32:$B$34</xm:f>
          </x14:formula1>
          <xm:sqref>C17</xm:sqref>
        </x14:dataValidation>
        <x14:dataValidation type="list" allowBlank="1" showInputMessage="1" showErrorMessage="1" errorTitle="Invalid Entry!" error="Please Select Valid Pre-Oxidation Option" xr:uid="{9ABE795C-1BCF-4AE5-9AB2-D041F2838E41}">
          <x14:formula1>
            <xm:f>'Lead data'!$B$37:$B$39</xm:f>
          </x14:formula1>
          <xm:sqref>C18</xm:sqref>
        </x14:dataValidation>
        <x14:dataValidation type="list" allowBlank="1" showInputMessage="1" showErrorMessage="1" errorTitle="Invalid Entry!" error="Please Select Valid Coagulation Option" xr:uid="{26C298A2-19CB-4C97-90AD-093E5AB993B1}">
          <x14:formula1>
            <xm:f>'Lead data'!$B$42:$B$44</xm:f>
          </x14:formula1>
          <xm:sqref>C19</xm:sqref>
        </x14:dataValidation>
        <x14:dataValidation type="list" allowBlank="1" showInputMessage="1" showErrorMessage="1" errorTitle="Invalid Entry!" error="Please Select Valid Flocculation Option" xr:uid="{13951189-BD22-4146-AC8A-06274341749A}">
          <x14:formula1>
            <xm:f>'Lead data'!$B$47:$B$49</xm:f>
          </x14:formula1>
          <xm:sqref>C20</xm:sqref>
        </x14:dataValidation>
        <x14:dataValidation type="list" allowBlank="1" showInputMessage="1" showErrorMessage="1" errorTitle="Invalid Entry!" error="Please Select Valid Clarification Option" xr:uid="{712020D6-B632-4D03-B562-C9958817CEE1}">
          <x14:formula1>
            <xm:f>'Lead data'!$B$52:$B$54</xm:f>
          </x14:formula1>
          <xm:sqref>C21</xm:sqref>
        </x14:dataValidation>
        <x14:dataValidation type="list" allowBlank="1" showInputMessage="1" showErrorMessage="1" errorTitle="Invalid Entry!" error="Please Select Valid Filtration Option" xr:uid="{C2F15C1C-D8EE-40E1-993D-148D430CE242}">
          <x14:formula1>
            <xm:f>'Lead data'!$B$57:$B$59</xm:f>
          </x14:formula1>
          <xm:sqref>C22</xm:sqref>
        </x14:dataValidation>
        <x14:dataValidation type="list" allowBlank="1" showInputMessage="1" showErrorMessage="1" errorTitle="Invalid Entry!" error="Please Select Valid Membrane Option" xr:uid="{A73D550F-1340-4401-B058-515E2916B6EF}">
          <x14:formula1>
            <xm:f>'Lead data'!$B$62:$B$64</xm:f>
          </x14:formula1>
          <xm:sqref>C23</xm:sqref>
        </x14:dataValidation>
        <x14:dataValidation type="list" allowBlank="1" showInputMessage="1" showErrorMessage="1" errorTitle="Invalid Entry!" error="Please Select Valid Chlorination Option" xr:uid="{2B9BB5A2-7DA2-4F41-B055-DE1E66C6AEF4}">
          <x14:formula1>
            <xm:f>'Lead data'!$B$67:$B$69</xm:f>
          </x14:formula1>
          <xm:sqref>C24</xm:sqref>
        </x14:dataValidation>
        <x14:dataValidation type="list" allowBlank="1" showInputMessage="1" showErrorMessage="1" errorTitle="Invalid Entry!" error="Please Select Valid Plant Flows" xr:uid="{2CF9DE28-E28D-4DCD-9DF6-B0F3BA6CFD85}">
          <x14:formula1>
            <xm:f>'Lead data'!$E$2:$E$3</xm:f>
          </x14:formula1>
          <xm:sqref>C27</xm:sqref>
        </x14:dataValidation>
        <x14:dataValidation type="list" allowBlank="1" showInputMessage="1" showErrorMessage="1" errorTitle="Invalid Entry!" error="Please Select Valid pH" xr:uid="{B721E08E-79E3-47EA-853F-ABEBF2D7ED68}">
          <x14:formula1>
            <xm:f>'Lead data'!$E$6:$E$9</xm:f>
          </x14:formula1>
          <xm:sqref>C30</xm:sqref>
        </x14:dataValidation>
        <x14:dataValidation type="list" allowBlank="1" showInputMessage="1" showErrorMessage="1" errorTitle="Invalid Entry!" error="Please Select Valid Turbidity Option" xr:uid="{50F5F199-3490-4802-9B71-101EF452204B}">
          <x14:formula1>
            <xm:f>'Lead data'!$E$12:$E$14</xm:f>
          </x14:formula1>
          <xm:sqref>C31</xm:sqref>
        </x14:dataValidation>
        <x14:dataValidation type="list" allowBlank="1" showInputMessage="1" showErrorMessage="1" errorTitle="Invalid Entry!" error="Please Select Valid Iron Concentration" xr:uid="{974EEEE1-8FFF-495E-9BB9-EB9D8C393DD1}">
          <x14:formula1>
            <xm:f>'Lead data'!$E$17:$E$19</xm:f>
          </x14:formula1>
          <xm:sqref>C32</xm:sqref>
        </x14:dataValidation>
        <x14:dataValidation type="list" allowBlank="1" showInputMessage="1" showErrorMessage="1" errorTitle="Invalid Entry!" error="Please Select Valid Manganese Concentration" xr:uid="{E370CDA1-39E7-4A24-8642-146A43329F7E}">
          <x14:formula1>
            <xm:f>'Lead data'!$E$22:$E$24</xm:f>
          </x14:formula1>
          <xm:sqref>C33</xm:sqref>
        </x14:dataValidation>
        <x14:dataValidation type="list" allowBlank="1" showInputMessage="1" showErrorMessage="1" errorTitle="Invalid Entry!" error="Please Select Valid TDS Concentration" xr:uid="{76A6A932-566A-4BDA-8C4D-43826B21A3DE}">
          <x14:formula1>
            <xm:f>'Lead data'!$E$27:$E$29</xm:f>
          </x14:formula1>
          <xm:sqref>C34</xm:sqref>
        </x14:dataValidation>
        <x14:dataValidation type="list" allowBlank="1" showInputMessage="1" showErrorMessage="1" errorTitle="Invalid Entry!" error="Please Select Valid Sulfate Concentration" xr:uid="{423A7E03-8AB8-44CD-B47D-8C89561150E6}">
          <x14:formula1>
            <xm:f>'Lead data'!$E$32:$E$34</xm:f>
          </x14:formula1>
          <xm:sqref>C35</xm:sqref>
        </x14:dataValidation>
        <x14:dataValidation type="list" allowBlank="1" showInputMessage="1" showErrorMessage="1" errorTitle="Invalid Entry!" error="Please Select Valid Calcium Concentration" xr:uid="{4BA8C5D1-AE71-400A-BF78-2EF85A46D4D4}">
          <x14:formula1>
            <xm:f>'Lead data'!$E$37:$E$39</xm:f>
          </x14:formula1>
          <xm:sqref>C36</xm:sqref>
        </x14:dataValidation>
        <x14:dataValidation type="list" allowBlank="1" showInputMessage="1" showErrorMessage="1" errorTitle="Invalid Entry!" error="Please Select Valid Hardness Concentration" xr:uid="{5DA3512C-2A91-4883-AF31-67365BAE7AD2}">
          <x14:formula1>
            <xm:f>'Lead data'!$E$42:$E$44</xm:f>
          </x14:formula1>
          <xm:sqref>C37</xm:sqref>
        </x14:dataValidation>
        <x14:dataValidation type="list" allowBlank="1" showInputMessage="1" showErrorMessage="1" errorTitle="Invalid Entry!" error="Please Select Valid TOC Concentration" xr:uid="{E935EBA5-7165-4A73-B148-8FFDD8A8D1FD}">
          <x14:formula1>
            <xm:f>'Lead data'!$E$47:$E$49</xm:f>
          </x14:formula1>
          <xm:sqref>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B728-696B-426E-8DE6-CADBBB31DA42}">
  <dimension ref="A1:O37"/>
  <sheetViews>
    <sheetView zoomScale="90" zoomScaleNormal="90" workbookViewId="0">
      <selection activeCell="N29" sqref="N29"/>
    </sheetView>
  </sheetViews>
  <sheetFormatPr defaultRowHeight="15" x14ac:dyDescent="0.25"/>
  <cols>
    <col min="1" max="1" width="9.140625" customWidth="1"/>
    <col min="2" max="3" width="24.28515625" customWidth="1"/>
    <col min="4" max="4" width="9.140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s>
  <sheetData>
    <row r="1" spans="1:15" x14ac:dyDescent="0.25">
      <c r="A1" s="17"/>
      <c r="B1" s="12"/>
      <c r="C1" s="12"/>
      <c r="D1" s="12"/>
      <c r="E1" s="12"/>
      <c r="F1" s="12"/>
      <c r="G1" s="12"/>
      <c r="H1" s="12"/>
      <c r="I1" s="12"/>
      <c r="J1" s="3"/>
    </row>
    <row r="2" spans="1:15" x14ac:dyDescent="0.25">
      <c r="A2" s="4"/>
      <c r="B2" s="10"/>
      <c r="C2" s="10"/>
      <c r="D2" s="10"/>
      <c r="E2" s="10"/>
      <c r="F2" s="10"/>
      <c r="G2" s="10"/>
      <c r="H2" s="10"/>
      <c r="I2" s="10"/>
      <c r="J2" s="5"/>
    </row>
    <row r="3" spans="1:15" ht="27" thickBot="1" x14ac:dyDescent="0.45">
      <c r="A3" s="4"/>
      <c r="B3" s="18" t="s">
        <v>130</v>
      </c>
      <c r="C3" s="19"/>
      <c r="D3" s="19"/>
      <c r="E3" s="10"/>
      <c r="F3" s="10"/>
      <c r="G3" s="10"/>
      <c r="H3" s="10"/>
      <c r="I3" s="10"/>
      <c r="J3" s="5"/>
      <c r="L3" s="61" t="s">
        <v>99</v>
      </c>
      <c r="M3" s="62"/>
      <c r="N3" s="62"/>
      <c r="O3" s="63"/>
    </row>
    <row r="4" spans="1:15" ht="15" customHeight="1" thickTop="1" x14ac:dyDescent="0.25">
      <c r="A4" s="4"/>
      <c r="B4" s="10"/>
      <c r="C4" s="10"/>
      <c r="D4" s="10"/>
      <c r="E4" s="10"/>
      <c r="F4" s="11" t="s">
        <v>64</v>
      </c>
      <c r="G4" s="12"/>
      <c r="H4" s="3"/>
      <c r="I4" s="10"/>
      <c r="J4" s="5"/>
      <c r="L4" s="64" t="s">
        <v>98</v>
      </c>
      <c r="M4" s="66" t="s">
        <v>102</v>
      </c>
      <c r="N4" s="67"/>
      <c r="O4" s="68"/>
    </row>
    <row r="5" spans="1:15" ht="15" customHeight="1" thickBot="1" x14ac:dyDescent="0.35">
      <c r="A5" s="4"/>
      <c r="B5" s="20" t="s">
        <v>147</v>
      </c>
      <c r="C5" s="27"/>
      <c r="D5" s="10"/>
      <c r="E5" s="10"/>
      <c r="F5" s="13" t="s">
        <v>65</v>
      </c>
      <c r="G5" s="10"/>
      <c r="H5" s="5"/>
      <c r="I5" s="10"/>
      <c r="J5" s="5"/>
      <c r="L5" s="64"/>
      <c r="M5" s="97"/>
      <c r="N5" s="79"/>
      <c r="O5" s="98"/>
    </row>
    <row r="6" spans="1:15" ht="15.75" thickTop="1" x14ac:dyDescent="0.25">
      <c r="A6" s="4"/>
      <c r="B6" s="10"/>
      <c r="C6" s="10"/>
      <c r="D6" s="10"/>
      <c r="E6" s="10"/>
      <c r="F6" s="13" t="s">
        <v>66</v>
      </c>
      <c r="G6" s="10"/>
      <c r="H6" s="5"/>
      <c r="I6" s="10"/>
      <c r="J6" s="5"/>
      <c r="L6" s="64"/>
      <c r="M6" s="69"/>
      <c r="N6" s="70"/>
      <c r="O6" s="71"/>
    </row>
    <row r="7" spans="1:15" ht="15" customHeight="1" thickBot="1" x14ac:dyDescent="0.35">
      <c r="A7" s="4"/>
      <c r="B7" s="20" t="s">
        <v>17</v>
      </c>
      <c r="C7" s="27"/>
      <c r="D7" s="10"/>
      <c r="E7" s="10"/>
      <c r="F7" s="13" t="s">
        <v>67</v>
      </c>
      <c r="G7" s="10"/>
      <c r="H7" s="5"/>
      <c r="I7" s="10"/>
      <c r="J7" s="5"/>
      <c r="L7" s="80" t="s">
        <v>100</v>
      </c>
      <c r="M7" s="66" t="s">
        <v>101</v>
      </c>
      <c r="N7" s="67"/>
      <c r="O7" s="68"/>
    </row>
    <row r="8" spans="1:15" ht="15" customHeight="1" thickTop="1" x14ac:dyDescent="0.25">
      <c r="A8" s="4"/>
      <c r="B8" s="21" t="s">
        <v>4</v>
      </c>
      <c r="C8" s="22"/>
      <c r="D8" s="10"/>
      <c r="E8" s="10"/>
      <c r="F8" s="13" t="s">
        <v>68</v>
      </c>
      <c r="G8" s="10"/>
      <c r="H8" s="5"/>
      <c r="I8" s="10"/>
      <c r="J8" s="5"/>
      <c r="L8" s="80"/>
      <c r="M8" s="69"/>
      <c r="N8" s="70"/>
      <c r="O8" s="71"/>
    </row>
    <row r="9" spans="1:15" ht="15" customHeight="1" x14ac:dyDescent="0.25">
      <c r="A9" s="4"/>
      <c r="B9" s="21" t="s">
        <v>5</v>
      </c>
      <c r="C9" s="28"/>
      <c r="D9" s="10"/>
      <c r="E9" s="10"/>
      <c r="F9" s="84" t="s">
        <v>109</v>
      </c>
      <c r="G9" s="85"/>
      <c r="H9" s="86"/>
      <c r="I9" s="10"/>
      <c r="J9" s="5"/>
    </row>
    <row r="10" spans="1:15" ht="15" customHeight="1" x14ac:dyDescent="0.25">
      <c r="A10" s="4"/>
      <c r="B10" s="23"/>
      <c r="C10" s="29"/>
      <c r="D10" s="10"/>
      <c r="E10" s="10"/>
      <c r="F10" s="84"/>
      <c r="G10" s="85"/>
      <c r="H10" s="86"/>
      <c r="I10" s="10"/>
      <c r="J10" s="5"/>
    </row>
    <row r="11" spans="1:15" ht="15" customHeight="1" thickBot="1" x14ac:dyDescent="0.35">
      <c r="A11" s="4"/>
      <c r="B11" s="19" t="s">
        <v>16</v>
      </c>
      <c r="C11" s="27"/>
      <c r="D11" s="10"/>
      <c r="E11" s="10"/>
      <c r="F11" s="99" t="s">
        <v>110</v>
      </c>
      <c r="G11" s="100"/>
      <c r="H11" s="101"/>
      <c r="I11" s="10"/>
      <c r="J11" s="5"/>
    </row>
    <row r="12" spans="1:15" ht="15" customHeight="1" thickTop="1" x14ac:dyDescent="0.25">
      <c r="A12" s="4"/>
      <c r="B12" s="32" t="s">
        <v>133</v>
      </c>
      <c r="C12" s="22"/>
      <c r="D12" s="10"/>
      <c r="E12" s="10"/>
      <c r="F12" s="42"/>
      <c r="G12" s="42"/>
      <c r="H12" s="42"/>
      <c r="I12" s="10"/>
      <c r="J12" s="5"/>
    </row>
    <row r="13" spans="1:15" ht="15" customHeight="1" x14ac:dyDescent="0.25">
      <c r="A13" s="4"/>
      <c r="B13" s="32" t="s">
        <v>134</v>
      </c>
      <c r="C13" s="22"/>
      <c r="D13" s="10"/>
      <c r="E13" s="10"/>
      <c r="F13" s="10"/>
      <c r="G13" s="10"/>
      <c r="H13" s="10"/>
      <c r="I13" s="10"/>
      <c r="J13" s="5"/>
    </row>
    <row r="14" spans="1:15" x14ac:dyDescent="0.25">
      <c r="A14" s="4"/>
      <c r="B14" s="32" t="s">
        <v>15</v>
      </c>
      <c r="C14" s="22"/>
      <c r="D14" s="10"/>
      <c r="E14" s="10"/>
      <c r="F14" s="10"/>
      <c r="G14" s="10"/>
      <c r="H14" s="10"/>
      <c r="I14" s="10"/>
      <c r="J14" s="5"/>
    </row>
    <row r="15" spans="1:15" ht="20.25" thickBot="1" x14ac:dyDescent="0.35">
      <c r="A15" s="4"/>
      <c r="B15" s="10"/>
      <c r="C15" s="10"/>
      <c r="D15" s="10"/>
      <c r="E15" s="10"/>
      <c r="F15" s="19" t="s">
        <v>62</v>
      </c>
      <c r="G15" s="19"/>
      <c r="H15" s="10"/>
      <c r="I15" s="10"/>
      <c r="J15" s="5"/>
    </row>
    <row r="16" spans="1:15" ht="21" thickTop="1" thickBot="1" x14ac:dyDescent="0.35">
      <c r="A16" s="4"/>
      <c r="B16" s="19" t="s">
        <v>18</v>
      </c>
      <c r="C16" s="19"/>
      <c r="D16" s="10"/>
      <c r="E16" s="10"/>
      <c r="F16" s="95" t="s">
        <v>126</v>
      </c>
      <c r="G16" s="91" t="str">
        <f>IF(AND((NOT(C12="Source Water")),(OR(C28="4-6",C28=""))),"Valid CM","Invalid CM")</f>
        <v>Valid CM</v>
      </c>
      <c r="H16" s="10"/>
      <c r="I16" s="10"/>
      <c r="J16" s="5"/>
    </row>
    <row r="17" spans="1:10" ht="15" customHeight="1" thickTop="1" x14ac:dyDescent="0.25">
      <c r="A17" s="4"/>
      <c r="B17" s="21" t="s">
        <v>132</v>
      </c>
      <c r="C17" s="30"/>
      <c r="D17" s="10"/>
      <c r="E17" s="10"/>
      <c r="F17" s="83"/>
      <c r="G17" s="79"/>
      <c r="H17" s="10"/>
      <c r="I17" s="10"/>
      <c r="J17" s="5"/>
    </row>
    <row r="18" spans="1:10" ht="15" customHeight="1" x14ac:dyDescent="0.25">
      <c r="A18" s="4"/>
      <c r="B18" s="21" t="s">
        <v>20</v>
      </c>
      <c r="C18" s="30"/>
      <c r="D18" s="10"/>
      <c r="E18" s="10"/>
      <c r="F18" s="83" t="s">
        <v>127</v>
      </c>
      <c r="G18" s="79" t="str">
        <f>IF(NOT(C12="Source Water"),"Valid CM","Invalid CM")</f>
        <v>Valid CM</v>
      </c>
      <c r="H18" s="10"/>
      <c r="I18" s="10"/>
      <c r="J18" s="5"/>
    </row>
    <row r="19" spans="1:10" x14ac:dyDescent="0.25">
      <c r="A19" s="4"/>
      <c r="B19" s="21" t="s">
        <v>57</v>
      </c>
      <c r="C19" s="30"/>
      <c r="D19" s="10"/>
      <c r="E19" s="10"/>
      <c r="F19" s="83"/>
      <c r="G19" s="79"/>
      <c r="H19" s="10"/>
      <c r="I19" s="10"/>
      <c r="J19" s="5"/>
    </row>
    <row r="20" spans="1:10" x14ac:dyDescent="0.25">
      <c r="A20" s="4"/>
      <c r="B20" s="23" t="s">
        <v>25</v>
      </c>
      <c r="C20" s="30"/>
      <c r="D20" s="10"/>
      <c r="E20" s="10"/>
      <c r="F20" s="83" t="s">
        <v>131</v>
      </c>
      <c r="G20" s="79" t="str">
        <f>IF(NOT(C12="Source Water"),"Valid CM","Invalid CM")</f>
        <v>Valid CM</v>
      </c>
      <c r="H20" s="10"/>
      <c r="I20" s="10"/>
      <c r="J20" s="5"/>
    </row>
    <row r="21" spans="1:10" x14ac:dyDescent="0.25">
      <c r="A21" s="4"/>
      <c r="B21" s="23" t="s">
        <v>26</v>
      </c>
      <c r="C21" s="30"/>
      <c r="D21" s="10"/>
      <c r="E21" s="10"/>
      <c r="F21" s="83"/>
      <c r="G21" s="79"/>
      <c r="H21" s="10"/>
      <c r="I21" s="10"/>
      <c r="J21" s="5"/>
    </row>
    <row r="22" spans="1:10" x14ac:dyDescent="0.25">
      <c r="A22" s="4"/>
      <c r="B22" s="23" t="s">
        <v>126</v>
      </c>
      <c r="C22" s="30"/>
      <c r="D22" s="10"/>
      <c r="E22" s="10"/>
      <c r="F22" s="83" t="s">
        <v>129</v>
      </c>
      <c r="G22" s="79" t="str">
        <f>"Valid CM"</f>
        <v>Valid CM</v>
      </c>
      <c r="H22" s="10"/>
      <c r="I22" s="10"/>
      <c r="J22" s="5"/>
    </row>
    <row r="23" spans="1:10" x14ac:dyDescent="0.25">
      <c r="A23" s="4"/>
      <c r="B23" s="10"/>
      <c r="C23" s="10"/>
      <c r="D23" s="10"/>
      <c r="E23" s="10"/>
      <c r="F23" s="83"/>
      <c r="G23" s="79"/>
      <c r="H23" s="10"/>
      <c r="I23" s="10"/>
      <c r="J23" s="5"/>
    </row>
    <row r="24" spans="1:10" ht="20.25" thickBot="1" x14ac:dyDescent="0.35">
      <c r="A24" s="4"/>
      <c r="B24" s="19" t="s">
        <v>36</v>
      </c>
      <c r="C24" s="19"/>
      <c r="D24" s="10"/>
      <c r="E24" s="10"/>
      <c r="F24" s="90" t="s">
        <v>85</v>
      </c>
      <c r="G24" s="79" t="str">
        <f>IF((OR(C25="&gt; 35 L/min",C29="&gt; 1.0 NTU",C30="&gt; 3.0 mg/L")),"Invalid CM","Valid CM")</f>
        <v>Valid CM</v>
      </c>
      <c r="H24" s="10"/>
      <c r="I24" s="10"/>
      <c r="J24" s="5"/>
    </row>
    <row r="25" spans="1:10" ht="15.75" thickTop="1" x14ac:dyDescent="0.25">
      <c r="A25" s="4"/>
      <c r="B25" s="23" t="s">
        <v>37</v>
      </c>
      <c r="C25" s="30"/>
      <c r="D25" s="10"/>
      <c r="E25" s="10"/>
      <c r="F25" s="90"/>
      <c r="G25" s="79"/>
      <c r="H25" s="10"/>
      <c r="I25" s="10"/>
      <c r="J25" s="5"/>
    </row>
    <row r="26" spans="1:10" x14ac:dyDescent="0.25">
      <c r="A26" s="4"/>
      <c r="B26" s="10"/>
      <c r="C26" s="10"/>
      <c r="D26" s="10"/>
      <c r="E26" s="10"/>
      <c r="F26" s="96" t="s">
        <v>135</v>
      </c>
      <c r="G26" s="93" t="str">
        <f>IF(OR(C30="&gt; 3.0 mg/L",C25="&gt; 35 L/min"),"Invalid CM","Valid CM")</f>
        <v>Valid CM</v>
      </c>
      <c r="H26" s="10"/>
      <c r="I26" s="10"/>
      <c r="J26" s="5"/>
    </row>
    <row r="27" spans="1:10" ht="20.25" thickBot="1" x14ac:dyDescent="0.35">
      <c r="A27" s="4"/>
      <c r="B27" s="19" t="s">
        <v>27</v>
      </c>
      <c r="C27" s="19"/>
      <c r="D27" s="10"/>
      <c r="E27" s="10"/>
      <c r="F27" s="96"/>
      <c r="G27" s="93"/>
      <c r="H27" s="10"/>
      <c r="I27" s="10"/>
      <c r="J27" s="5"/>
    </row>
    <row r="28" spans="1:10" ht="15" customHeight="1" thickTop="1" x14ac:dyDescent="0.25">
      <c r="A28" s="4"/>
      <c r="B28" s="23" t="s">
        <v>28</v>
      </c>
      <c r="C28" s="30"/>
      <c r="D28" s="10"/>
      <c r="E28" s="10"/>
      <c r="F28" s="57"/>
      <c r="G28" s="15"/>
      <c r="H28" s="10"/>
      <c r="I28" s="10"/>
      <c r="J28" s="5"/>
    </row>
    <row r="29" spans="1:10" ht="15" customHeight="1" x14ac:dyDescent="0.25">
      <c r="A29" s="4"/>
      <c r="B29" s="23" t="s">
        <v>29</v>
      </c>
      <c r="C29" s="30"/>
      <c r="D29" s="10"/>
      <c r="E29" s="10"/>
      <c r="F29" s="10"/>
      <c r="G29" s="10"/>
      <c r="H29" s="10"/>
      <c r="I29" s="10"/>
      <c r="J29" s="5"/>
    </row>
    <row r="30" spans="1:10" x14ac:dyDescent="0.25">
      <c r="A30" s="4"/>
      <c r="B30" s="23" t="s">
        <v>75</v>
      </c>
      <c r="C30" s="30"/>
      <c r="D30" s="10"/>
      <c r="E30" s="10"/>
      <c r="F30" s="10"/>
      <c r="G30" s="10"/>
      <c r="H30" s="10"/>
      <c r="I30" s="10"/>
      <c r="J30" s="5"/>
    </row>
    <row r="31" spans="1:10" x14ac:dyDescent="0.25">
      <c r="A31" s="4"/>
      <c r="B31" s="10"/>
      <c r="C31" s="10"/>
      <c r="D31" s="10"/>
      <c r="E31" s="10"/>
      <c r="F31" s="10"/>
      <c r="G31" s="10"/>
      <c r="H31" s="10"/>
      <c r="I31" s="10"/>
      <c r="J31" s="5"/>
    </row>
    <row r="32" spans="1:10" x14ac:dyDescent="0.25">
      <c r="A32" s="4"/>
      <c r="B32" s="10"/>
      <c r="C32" s="10"/>
      <c r="D32" s="10"/>
      <c r="E32" s="10"/>
      <c r="F32" s="10"/>
      <c r="G32" s="10"/>
      <c r="H32" s="10"/>
      <c r="I32" s="10"/>
      <c r="J32" s="5"/>
    </row>
    <row r="33" spans="1:10" x14ac:dyDescent="0.25">
      <c r="A33" s="4"/>
      <c r="B33" s="10"/>
      <c r="C33" s="10"/>
      <c r="D33" s="10"/>
      <c r="E33" s="10"/>
      <c r="F33" s="10"/>
      <c r="G33" s="10"/>
      <c r="H33" s="10"/>
      <c r="I33" s="10"/>
      <c r="J33" s="5"/>
    </row>
    <row r="34" spans="1:10" x14ac:dyDescent="0.25">
      <c r="A34" s="4"/>
      <c r="B34" s="10"/>
      <c r="C34" s="10"/>
      <c r="D34" s="10"/>
      <c r="E34" s="10"/>
      <c r="F34" s="10"/>
      <c r="G34" s="10"/>
      <c r="H34" s="10"/>
      <c r="I34" s="10"/>
      <c r="J34" s="5"/>
    </row>
    <row r="35" spans="1:10" x14ac:dyDescent="0.25">
      <c r="A35" s="4"/>
      <c r="B35" s="10"/>
      <c r="C35" s="10"/>
      <c r="D35" s="10"/>
      <c r="E35" s="10"/>
      <c r="F35" s="10"/>
      <c r="G35" s="10"/>
      <c r="H35" s="10"/>
      <c r="I35" s="10"/>
      <c r="J35" s="5"/>
    </row>
    <row r="36" spans="1:10" x14ac:dyDescent="0.25">
      <c r="A36" s="4"/>
      <c r="B36" s="10"/>
      <c r="D36" s="10"/>
      <c r="E36" s="10"/>
      <c r="F36" s="10"/>
      <c r="G36" s="10"/>
      <c r="H36" s="10"/>
      <c r="I36" s="10"/>
      <c r="J36" s="5"/>
    </row>
    <row r="37" spans="1:10" x14ac:dyDescent="0.25">
      <c r="A37" s="6"/>
      <c r="B37" s="26"/>
      <c r="C37" s="26"/>
      <c r="D37" s="26"/>
      <c r="E37" s="26"/>
      <c r="F37" s="26"/>
      <c r="G37" s="26"/>
      <c r="H37" s="26"/>
      <c r="I37" s="26"/>
      <c r="J37" s="7"/>
    </row>
  </sheetData>
  <mergeCells count="19">
    <mergeCell ref="L7:L8"/>
    <mergeCell ref="M7:O8"/>
    <mergeCell ref="F9:H10"/>
    <mergeCell ref="F11:H11"/>
    <mergeCell ref="L3:O3"/>
    <mergeCell ref="L4:L6"/>
    <mergeCell ref="M4:O6"/>
    <mergeCell ref="F18:F19"/>
    <mergeCell ref="G18:G19"/>
    <mergeCell ref="F20:F21"/>
    <mergeCell ref="G20:G21"/>
    <mergeCell ref="F16:F17"/>
    <mergeCell ref="G16:G17"/>
    <mergeCell ref="F22:F23"/>
    <mergeCell ref="G22:G23"/>
    <mergeCell ref="F24:F25"/>
    <mergeCell ref="F26:F27"/>
    <mergeCell ref="G26:G27"/>
    <mergeCell ref="G24:G25"/>
  </mergeCells>
  <conditionalFormatting sqref="G16:G22 G24">
    <cfRule type="cellIs" dxfId="4" priority="1" operator="equal">
      <formula>"Valid CM with Pretreatment"</formula>
    </cfRule>
  </conditionalFormatting>
  <conditionalFormatting sqref="G16:G24 G26 G28">
    <cfRule type="cellIs" dxfId="3" priority="2" operator="equal">
      <formula>"Valid CM with pH Adjust. &amp; Pretreatment"</formula>
    </cfRule>
    <cfRule type="cellIs" dxfId="2" priority="3" operator="equal">
      <formula>"Valid CM with pH Adjustment"</formula>
    </cfRule>
    <cfRule type="cellIs" dxfId="1" priority="4" operator="equal">
      <formula>"Invalid CM"</formula>
    </cfRule>
    <cfRule type="cellIs" dxfId="0" priority="5" operator="equal">
      <formula>"Valid CM"</formula>
    </cfRule>
  </conditionalFormatting>
  <hyperlinks>
    <hyperlink ref="F16:F17" location="'Technology Description'!B6" display="pH Adjustment" xr:uid="{B470F6B1-188B-42A0-AA7C-59D302E44EEC}"/>
    <hyperlink ref="F18:F19" location="'Technology Description'!H6" display="Corrosion Inhibitor" xr:uid="{A4853346-AA8F-4D0D-AE80-EF6372E0B36C}"/>
    <hyperlink ref="F20:F21" location="'Technology Description'!N6" display="Lead Service Line (LSL) Replacement" xr:uid="{2C6648D6-56DC-45C4-9B71-CE382B49A480}"/>
    <hyperlink ref="F22:F23" location="'Technology Description'!B21" display="POU/POE Lead Filters" xr:uid="{93989870-7B7E-403F-A2F3-11E8D706050D}"/>
    <hyperlink ref="F24:F25" location="'Technology Description'!H21" display="Ion Exchange" xr:uid="{C00CBFB1-039E-4D9E-BD4E-E52BB40A9073}"/>
    <hyperlink ref="F26:F27" location="'Technology Description'!N21" display="Reverse Osmosis" xr:uid="{1BD8FBD9-A02A-4ADC-9C26-3E5CA12F3884}"/>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errorTitle="Invalid Entry!" error="Please Select Valid TOC Concentration" xr:uid="{25164C0A-B39B-4162-BC5C-B454559D61B2}">
          <x14:formula1>
            <xm:f>'Lead data'!$E$47:$E$49</xm:f>
          </x14:formula1>
          <xm:sqref>C30</xm:sqref>
        </x14:dataValidation>
        <x14:dataValidation type="list" allowBlank="1" showInputMessage="1" showErrorMessage="1" errorTitle="Invalid Entry!" error="Please Select Valid Turbidity Option" xr:uid="{A76902F2-B2B3-49D3-A74B-15BD31A7EC0D}">
          <x14:formula1>
            <xm:f>'Lead data'!$E$12:$E$14</xm:f>
          </x14:formula1>
          <xm:sqref>C29</xm:sqref>
        </x14:dataValidation>
        <x14:dataValidation type="list" allowBlank="1" showInputMessage="1" showErrorMessage="1" errorTitle="Invalid Entry!" error="Please Select Valid pH" xr:uid="{0EAF9B59-EAE7-445B-ADC7-423F7CBE3738}">
          <x14:formula1>
            <xm:f>'Lead data'!$E$6:$E$9</xm:f>
          </x14:formula1>
          <xm:sqref>C28</xm:sqref>
        </x14:dataValidation>
        <x14:dataValidation type="list" allowBlank="1" showInputMessage="1" showErrorMessage="1" errorTitle="Invalid Entry!" error="Please Select Valid Plant Flows" xr:uid="{34499A0C-2868-4F18-BA99-8D4456347C7B}">
          <x14:formula1>
            <xm:f>'Lead data'!$E$2:$E$3</xm:f>
          </x14:formula1>
          <xm:sqref>C25</xm:sqref>
        </x14:dataValidation>
        <x14:dataValidation type="list" allowBlank="1" showInputMessage="1" showErrorMessage="1" errorTitle="Invalid Entry!" error="Please Select Valid Chlorination Option" xr:uid="{9EBD32FA-06A5-45CC-A043-4522307119F4}">
          <x14:formula1>
            <xm:f>'Lead data'!$B$67:$B$69</xm:f>
          </x14:formula1>
          <xm:sqref>C21:C22</xm:sqref>
        </x14:dataValidation>
        <x14:dataValidation type="list" allowBlank="1" showInputMessage="1" showErrorMessage="1" errorTitle="Invalid Entry!" error="Please Select Valid Membrane Option" xr:uid="{77228679-0D01-4E8C-8F3B-3CB32BDBCEC3}">
          <x14:formula1>
            <xm:f>'Lead data'!$B$62:$B$64</xm:f>
          </x14:formula1>
          <xm:sqref>C20</xm:sqref>
        </x14:dataValidation>
        <x14:dataValidation type="list" allowBlank="1" showInputMessage="1" showErrorMessage="1" errorTitle="Invalid Entry!" error="Please Select Valid Coagulation Option" xr:uid="{86318F06-75A9-4D96-A37F-EC0C0ABC5FD6}">
          <x14:formula1>
            <xm:f>'Lead data'!$B$42:$B$44</xm:f>
          </x14:formula1>
          <xm:sqref>C19</xm:sqref>
        </x14:dataValidation>
        <x14:dataValidation type="list" allowBlank="1" showInputMessage="1" showErrorMessage="1" errorTitle="Invalid Entry!" error="Please Select Valid Pre-Oxidation Option" xr:uid="{BF4FC11B-FB4A-4F6D-BEDA-0C96467E6F58}">
          <x14:formula1>
            <xm:f>'Lead data'!$B$37:$B$39</xm:f>
          </x14:formula1>
          <xm:sqref>C18</xm:sqref>
        </x14:dataValidation>
        <x14:dataValidation type="list" allowBlank="1" showInputMessage="1" showErrorMessage="1" errorTitle="Invalid Entry!" error="Please Select Valid Pre-Screening Option" xr:uid="{85D40D25-0D04-44FF-9A39-7124DD536658}">
          <x14:formula1>
            <xm:f>'Lead data'!$B$32:$B$34</xm:f>
          </x14:formula1>
          <xm:sqref>C17</xm:sqref>
        </x14:dataValidation>
        <x14:dataValidation type="list" allowBlank="1" showInputMessage="1" showErrorMessage="1" errorTitle="Invalid Entry!" error="Please Select Frequency of Occurence" xr:uid="{AD886432-8DC2-4591-B920-98871C21E990}">
          <x14:formula1>
            <xm:f>'Lead data'!$B$28:$B$29</xm:f>
          </x14:formula1>
          <xm:sqref>C14</xm:sqref>
        </x14:dataValidation>
        <x14:dataValidation type="list" allowBlank="1" showInputMessage="1" showErrorMessage="1" errorTitle="Invalid Entry!" error="Please Select Valid Arsenic Concentration" xr:uid="{3D7F6F8B-F0BD-409B-A20C-E945C9D3BCCD}">
          <x14:formula1>
            <xm:f>'Lead data'!$B$24:$B$25</xm:f>
          </x14:formula1>
          <xm:sqref>C13</xm:sqref>
        </x14:dataValidation>
        <x14:dataValidation type="list" allowBlank="1" showInputMessage="1" showErrorMessage="1" errorTitle="Invalid Entry!" error="Please Select Valid Arsenic Species" xr:uid="{0E859ABF-FFEE-43EC-A6CA-11090BDB95E6}">
          <x14:formula1>
            <xm:f>'Lead data'!$B$19:$B$21</xm:f>
          </x14:formula1>
          <xm:sqref>C12</xm:sqref>
        </x14:dataValidation>
        <x14:dataValidation type="list" allowBlank="1" showInputMessage="1" showErrorMessage="1" errorTitle="Invalid Entry" error="Please Select Valid Number of Water Sources" xr:uid="{321F930A-B28D-48A6-8BD0-536F52D46C9E}">
          <x14:formula1>
            <xm:f>'Lead data'!$B$8:$B$10</xm:f>
          </x14:formula1>
          <xm:sqref>C9</xm:sqref>
        </x14:dataValidation>
        <x14:dataValidation type="list" allowBlank="1" showInputMessage="1" showErrorMessage="1" errorTitle="Invalid Entry!" error="Please Select Valid Water Source" xr:uid="{9C7CCB50-A483-4472-A216-58EC6EA5302D}">
          <x14:formula1>
            <xm:f>'Lead data'!$B$2:$B$4</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B3AB-B9FE-456C-88DA-0BDEED7CCA1E}">
  <dimension ref="A1:F19"/>
  <sheetViews>
    <sheetView workbookViewId="0">
      <selection activeCell="C4" sqref="C4:E18"/>
    </sheetView>
  </sheetViews>
  <sheetFormatPr defaultRowHeight="15" x14ac:dyDescent="0.25"/>
  <cols>
    <col min="1" max="1" width="12.140625" customWidth="1"/>
    <col min="3" max="5" width="10.42578125" bestFit="1" customWidth="1"/>
    <col min="6" max="6" width="5.42578125" customWidth="1"/>
    <col min="7" max="7" width="9.140625" customWidth="1"/>
    <col min="8" max="8" width="12.140625" customWidth="1"/>
    <col min="10" max="12" width="10.42578125" bestFit="1" customWidth="1"/>
    <col min="13" max="13" width="5.42578125" customWidth="1"/>
  </cols>
  <sheetData>
    <row r="1" spans="1:6" x14ac:dyDescent="0.25">
      <c r="A1" s="2" t="s">
        <v>120</v>
      </c>
      <c r="B1" s="12"/>
      <c r="C1" s="12"/>
      <c r="D1" s="12"/>
      <c r="E1" s="12"/>
      <c r="F1" s="3"/>
    </row>
    <row r="2" spans="1:6" x14ac:dyDescent="0.25">
      <c r="A2" s="43" t="s">
        <v>121</v>
      </c>
      <c r="B2" s="10"/>
      <c r="C2" s="10"/>
      <c r="D2" s="10"/>
      <c r="E2" s="10"/>
      <c r="F2" s="5"/>
    </row>
    <row r="3" spans="1:6" x14ac:dyDescent="0.25">
      <c r="A3" s="4"/>
      <c r="B3" s="10"/>
      <c r="C3" s="10"/>
      <c r="D3" s="10"/>
      <c r="E3" s="10"/>
      <c r="F3" s="5"/>
    </row>
    <row r="4" spans="1:6" x14ac:dyDescent="0.25">
      <c r="A4" s="43" t="s">
        <v>122</v>
      </c>
      <c r="B4" s="10"/>
      <c r="C4" s="58"/>
      <c r="D4" s="48"/>
      <c r="E4" s="59"/>
      <c r="F4" s="48"/>
    </row>
    <row r="5" spans="1:6" x14ac:dyDescent="0.25">
      <c r="A5" s="46" t="s">
        <v>111</v>
      </c>
      <c r="B5" s="47" t="s">
        <v>116</v>
      </c>
      <c r="C5" s="53"/>
      <c r="D5" s="54"/>
      <c r="E5" s="49"/>
      <c r="F5" s="5"/>
    </row>
    <row r="6" spans="1:6" x14ac:dyDescent="0.25">
      <c r="A6" s="44" t="s">
        <v>112</v>
      </c>
      <c r="B6" s="45" t="s">
        <v>117</v>
      </c>
      <c r="C6" s="53"/>
      <c r="D6" s="54"/>
      <c r="E6" s="52"/>
      <c r="F6" s="56"/>
    </row>
    <row r="7" spans="1:6" x14ac:dyDescent="0.25">
      <c r="A7" s="44" t="s">
        <v>113</v>
      </c>
      <c r="B7" s="45" t="s">
        <v>118</v>
      </c>
      <c r="C7" s="53"/>
      <c r="D7" s="54"/>
      <c r="E7" s="52"/>
      <c r="F7" s="56"/>
    </row>
    <row r="8" spans="1:6" x14ac:dyDescent="0.25">
      <c r="A8" s="44" t="s">
        <v>114</v>
      </c>
      <c r="B8" s="45" t="s">
        <v>119</v>
      </c>
      <c r="C8" s="53"/>
      <c r="D8" s="54"/>
      <c r="E8" s="52"/>
      <c r="F8" s="56"/>
    </row>
    <row r="9" spans="1:6" x14ac:dyDescent="0.25">
      <c r="A9" s="44" t="s">
        <v>35</v>
      </c>
      <c r="B9" s="45" t="s">
        <v>117</v>
      </c>
      <c r="C9" s="53"/>
      <c r="D9" s="53"/>
      <c r="E9" s="53"/>
      <c r="F9" s="56"/>
    </row>
    <row r="10" spans="1:6" x14ac:dyDescent="0.25">
      <c r="A10" s="44" t="s">
        <v>28</v>
      </c>
      <c r="B10" s="45"/>
      <c r="C10" s="53"/>
      <c r="D10" s="54"/>
      <c r="E10" s="52"/>
      <c r="F10" s="56"/>
    </row>
    <row r="11" spans="1:6" x14ac:dyDescent="0.25">
      <c r="A11" s="44" t="s">
        <v>32</v>
      </c>
      <c r="B11" s="45" t="s">
        <v>117</v>
      </c>
      <c r="C11" s="53"/>
      <c r="D11" s="54"/>
      <c r="E11" s="52"/>
      <c r="F11" s="56"/>
    </row>
    <row r="12" spans="1:6" x14ac:dyDescent="0.25">
      <c r="A12" s="44" t="s">
        <v>29</v>
      </c>
      <c r="B12" s="45" t="s">
        <v>123</v>
      </c>
      <c r="C12" s="53"/>
      <c r="D12" s="54"/>
      <c r="E12" s="52"/>
      <c r="F12" s="56"/>
    </row>
    <row r="13" spans="1:6" x14ac:dyDescent="0.25">
      <c r="A13" s="44" t="s">
        <v>75</v>
      </c>
      <c r="B13" s="45" t="s">
        <v>117</v>
      </c>
      <c r="C13" s="53"/>
      <c r="D13" s="54"/>
      <c r="E13" s="52"/>
      <c r="F13" s="56"/>
    </row>
    <row r="14" spans="1:6" x14ac:dyDescent="0.25">
      <c r="A14" s="44" t="s">
        <v>30</v>
      </c>
      <c r="B14" s="45" t="s">
        <v>117</v>
      </c>
      <c r="C14" s="53"/>
      <c r="D14" s="54"/>
      <c r="E14" s="52"/>
      <c r="F14" s="56"/>
    </row>
    <row r="15" spans="1:6" x14ac:dyDescent="0.25">
      <c r="A15" s="44" t="s">
        <v>31</v>
      </c>
      <c r="B15" s="45" t="s">
        <v>117</v>
      </c>
      <c r="C15" s="55"/>
      <c r="D15" s="50"/>
      <c r="E15" s="51"/>
      <c r="F15" s="56"/>
    </row>
    <row r="16" spans="1:6" x14ac:dyDescent="0.25">
      <c r="A16" s="44" t="s">
        <v>124</v>
      </c>
      <c r="B16" s="45" t="s">
        <v>117</v>
      </c>
      <c r="C16" s="60"/>
      <c r="D16" s="60"/>
      <c r="E16" s="60"/>
      <c r="F16" s="56"/>
    </row>
    <row r="17" spans="1:6" x14ac:dyDescent="0.25">
      <c r="A17" s="44" t="s">
        <v>34</v>
      </c>
      <c r="B17" s="45" t="s">
        <v>117</v>
      </c>
      <c r="C17" s="53"/>
      <c r="D17" s="53"/>
      <c r="E17" s="53"/>
      <c r="F17" s="56"/>
    </row>
    <row r="18" spans="1:6" x14ac:dyDescent="0.25">
      <c r="A18" s="44" t="s">
        <v>115</v>
      </c>
      <c r="B18" s="45" t="s">
        <v>117</v>
      </c>
      <c r="C18" s="53"/>
      <c r="D18" s="54"/>
      <c r="E18" s="52"/>
      <c r="F18" s="5"/>
    </row>
    <row r="19" spans="1:6" x14ac:dyDescent="0.25">
      <c r="A19" s="6"/>
      <c r="B19" s="26"/>
      <c r="C19" s="45"/>
      <c r="D19" s="26"/>
      <c r="E19" s="26"/>
      <c r="F19" s="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8253-483D-4976-B849-1ADD875BE49B}">
  <sheetPr codeName="Sheet4"/>
  <dimension ref="A1:X44"/>
  <sheetViews>
    <sheetView topLeftCell="A23" zoomScale="85" zoomScaleNormal="85" workbookViewId="0">
      <selection activeCell="X31" sqref="X31"/>
    </sheetView>
  </sheetViews>
  <sheetFormatPr defaultRowHeight="15" x14ac:dyDescent="0.25"/>
  <cols>
    <col min="2" max="3" width="9.140625" customWidth="1"/>
  </cols>
  <sheetData>
    <row r="1" spans="1:24" x14ac:dyDescent="0.25">
      <c r="A1" s="17"/>
      <c r="B1" s="12"/>
      <c r="C1" s="12"/>
      <c r="D1" s="12"/>
      <c r="E1" s="12"/>
      <c r="F1" s="12"/>
      <c r="G1" s="12"/>
      <c r="H1" s="12"/>
      <c r="I1" s="12"/>
      <c r="J1" s="12"/>
      <c r="K1" s="12"/>
      <c r="L1" s="12"/>
      <c r="M1" s="12"/>
      <c r="N1" s="12"/>
      <c r="O1" s="12"/>
      <c r="P1" s="12"/>
      <c r="Q1" s="12"/>
      <c r="R1" s="12"/>
      <c r="S1" s="12"/>
      <c r="T1" s="36"/>
    </row>
    <row r="2" spans="1:24" x14ac:dyDescent="0.25">
      <c r="A2" s="4"/>
      <c r="B2" s="10"/>
      <c r="C2" s="10"/>
      <c r="D2" s="10"/>
      <c r="E2" s="10"/>
      <c r="F2" s="10"/>
      <c r="G2" s="10"/>
      <c r="H2" s="10"/>
      <c r="I2" s="10"/>
      <c r="J2" s="10"/>
      <c r="K2" s="10"/>
      <c r="L2" s="10"/>
      <c r="M2" s="10"/>
      <c r="N2" s="10"/>
      <c r="O2" s="10"/>
      <c r="P2" s="10"/>
      <c r="Q2" s="10"/>
      <c r="R2" s="10"/>
      <c r="S2" s="10"/>
      <c r="T2" s="36"/>
    </row>
    <row r="3" spans="1:24" ht="20.25" thickBot="1" x14ac:dyDescent="0.35">
      <c r="A3" s="4"/>
      <c r="B3" s="19" t="s">
        <v>125</v>
      </c>
      <c r="C3" s="19"/>
      <c r="D3" s="19"/>
      <c r="E3" s="19"/>
      <c r="F3" s="19"/>
      <c r="G3" s="10"/>
      <c r="H3" s="10"/>
      <c r="I3" s="10"/>
      <c r="J3" s="10"/>
      <c r="K3" s="10"/>
      <c r="L3" s="10"/>
      <c r="M3" s="10"/>
      <c r="N3" s="10"/>
      <c r="O3" s="10"/>
      <c r="P3" s="10"/>
      <c r="Q3" s="10"/>
      <c r="R3" s="10"/>
      <c r="S3" s="10"/>
      <c r="T3" s="36"/>
    </row>
    <row r="4" spans="1:24" ht="16.5" thickTop="1" thickBot="1" x14ac:dyDescent="0.3">
      <c r="A4" s="4"/>
      <c r="B4" s="10"/>
      <c r="C4" s="10"/>
      <c r="D4" s="10"/>
      <c r="E4" s="10"/>
      <c r="F4" s="10"/>
      <c r="G4" s="10"/>
      <c r="H4" s="10"/>
      <c r="I4" s="10"/>
      <c r="J4" s="10"/>
      <c r="K4" s="10"/>
      <c r="L4" s="10"/>
      <c r="M4" s="10"/>
      <c r="N4" s="10"/>
      <c r="O4" s="10"/>
      <c r="P4" s="10"/>
      <c r="Q4" s="10"/>
      <c r="R4" s="10"/>
      <c r="S4" s="10"/>
      <c r="T4" s="36"/>
    </row>
    <row r="5" spans="1:24" ht="18" thickBot="1" x14ac:dyDescent="0.35">
      <c r="A5" s="4"/>
      <c r="B5" s="111" t="s">
        <v>126</v>
      </c>
      <c r="C5" s="112"/>
      <c r="D5" s="112"/>
      <c r="E5" s="112"/>
      <c r="F5" s="113"/>
      <c r="G5" s="10"/>
      <c r="H5" s="102" t="s">
        <v>127</v>
      </c>
      <c r="I5" s="103"/>
      <c r="J5" s="103"/>
      <c r="K5" s="103"/>
      <c r="L5" s="104"/>
      <c r="M5" s="10"/>
      <c r="N5" s="102" t="s">
        <v>128</v>
      </c>
      <c r="O5" s="103"/>
      <c r="P5" s="103"/>
      <c r="Q5" s="103"/>
      <c r="R5" s="104"/>
      <c r="S5" s="10"/>
      <c r="T5" s="37"/>
      <c r="U5" s="35"/>
      <c r="V5" s="35"/>
      <c r="W5" s="35"/>
      <c r="X5" s="35"/>
    </row>
    <row r="6" spans="1:24" ht="15.75" customHeight="1" x14ac:dyDescent="0.25">
      <c r="A6" s="4"/>
      <c r="B6" s="119" t="s">
        <v>145</v>
      </c>
      <c r="C6" s="120"/>
      <c r="D6" s="120"/>
      <c r="E6" s="120"/>
      <c r="F6" s="121"/>
      <c r="G6" s="10"/>
      <c r="H6" s="119" t="s">
        <v>146</v>
      </c>
      <c r="I6" s="120"/>
      <c r="J6" s="120"/>
      <c r="K6" s="120"/>
      <c r="L6" s="121"/>
      <c r="M6" s="10"/>
      <c r="N6" s="119" t="s">
        <v>140</v>
      </c>
      <c r="O6" s="120"/>
      <c r="P6" s="120"/>
      <c r="Q6" s="120"/>
      <c r="R6" s="121"/>
      <c r="S6" s="10"/>
      <c r="T6" s="38"/>
      <c r="U6" s="34"/>
      <c r="V6" s="34"/>
      <c r="W6" s="34"/>
      <c r="X6" s="34"/>
    </row>
    <row r="7" spans="1:24" x14ac:dyDescent="0.25">
      <c r="A7" s="4"/>
      <c r="B7" s="114"/>
      <c r="C7" s="106"/>
      <c r="D7" s="106"/>
      <c r="E7" s="106"/>
      <c r="F7" s="115"/>
      <c r="G7" s="10"/>
      <c r="H7" s="114"/>
      <c r="I7" s="106"/>
      <c r="J7" s="106"/>
      <c r="K7" s="106"/>
      <c r="L7" s="115"/>
      <c r="M7" s="10"/>
      <c r="N7" s="114"/>
      <c r="O7" s="106"/>
      <c r="P7" s="106"/>
      <c r="Q7" s="106"/>
      <c r="R7" s="115"/>
      <c r="S7" s="10"/>
      <c r="T7" s="38"/>
      <c r="U7" s="34"/>
      <c r="V7" s="34"/>
      <c r="W7" s="34"/>
      <c r="X7" s="34"/>
    </row>
    <row r="8" spans="1:24" x14ac:dyDescent="0.25">
      <c r="A8" s="4"/>
      <c r="B8" s="114"/>
      <c r="C8" s="106"/>
      <c r="D8" s="106"/>
      <c r="E8" s="106"/>
      <c r="F8" s="115"/>
      <c r="G8" s="10"/>
      <c r="H8" s="114"/>
      <c r="I8" s="106"/>
      <c r="J8" s="106"/>
      <c r="K8" s="106"/>
      <c r="L8" s="115"/>
      <c r="M8" s="10"/>
      <c r="N8" s="114"/>
      <c r="O8" s="106"/>
      <c r="P8" s="106"/>
      <c r="Q8" s="106"/>
      <c r="R8" s="115"/>
      <c r="S8" s="10"/>
      <c r="T8" s="38"/>
      <c r="U8" s="34"/>
      <c r="V8" s="34"/>
      <c r="W8" s="34"/>
      <c r="X8" s="34"/>
    </row>
    <row r="9" spans="1:24" x14ac:dyDescent="0.25">
      <c r="A9" s="4"/>
      <c r="B9" s="114"/>
      <c r="C9" s="106"/>
      <c r="D9" s="106"/>
      <c r="E9" s="106"/>
      <c r="F9" s="115"/>
      <c r="G9" s="10"/>
      <c r="H9" s="114"/>
      <c r="I9" s="106"/>
      <c r="J9" s="106"/>
      <c r="K9" s="106"/>
      <c r="L9" s="115"/>
      <c r="M9" s="10"/>
      <c r="N9" s="114"/>
      <c r="O9" s="106"/>
      <c r="P9" s="106"/>
      <c r="Q9" s="106"/>
      <c r="R9" s="115"/>
      <c r="S9" s="10"/>
      <c r="T9" s="38"/>
      <c r="U9" s="34"/>
      <c r="V9" s="34"/>
      <c r="W9" s="34"/>
      <c r="X9" s="34"/>
    </row>
    <row r="10" spans="1:24" x14ac:dyDescent="0.25">
      <c r="A10" s="4"/>
      <c r="B10" s="114"/>
      <c r="C10" s="106"/>
      <c r="D10" s="106"/>
      <c r="E10" s="106"/>
      <c r="F10" s="115"/>
      <c r="G10" s="10"/>
      <c r="H10" s="114"/>
      <c r="I10" s="106"/>
      <c r="J10" s="106"/>
      <c r="K10" s="106"/>
      <c r="L10" s="115"/>
      <c r="M10" s="10"/>
      <c r="N10" s="114"/>
      <c r="O10" s="106"/>
      <c r="P10" s="106"/>
      <c r="Q10" s="106"/>
      <c r="R10" s="115"/>
      <c r="S10" s="10"/>
      <c r="T10" s="38"/>
      <c r="U10" s="34"/>
      <c r="V10" s="34"/>
      <c r="W10" s="34"/>
      <c r="X10" s="34"/>
    </row>
    <row r="11" spans="1:24" ht="15.75" thickBot="1" x14ac:dyDescent="0.3">
      <c r="A11" s="4"/>
      <c r="B11" s="114"/>
      <c r="C11" s="106"/>
      <c r="D11" s="106"/>
      <c r="E11" s="106"/>
      <c r="F11" s="115"/>
      <c r="G11" s="10"/>
      <c r="H11" s="114"/>
      <c r="I11" s="106"/>
      <c r="J11" s="106"/>
      <c r="K11" s="106"/>
      <c r="L11" s="115"/>
      <c r="M11" s="10"/>
      <c r="N11" s="114"/>
      <c r="O11" s="106"/>
      <c r="P11" s="106"/>
      <c r="Q11" s="106"/>
      <c r="R11" s="115"/>
      <c r="S11" s="10"/>
      <c r="T11" s="38"/>
      <c r="U11" s="34"/>
      <c r="V11" s="34"/>
      <c r="W11" s="34"/>
      <c r="X11" s="34"/>
    </row>
    <row r="12" spans="1:24" ht="15.75" thickBot="1" x14ac:dyDescent="0.3">
      <c r="A12" s="4"/>
      <c r="B12" s="114"/>
      <c r="C12" s="106"/>
      <c r="D12" s="106"/>
      <c r="E12" s="106"/>
      <c r="F12" s="115"/>
      <c r="G12" s="10"/>
      <c r="H12" s="114"/>
      <c r="I12" s="106"/>
      <c r="J12" s="106"/>
      <c r="K12" s="106"/>
      <c r="L12" s="115"/>
      <c r="M12" s="10"/>
      <c r="N12" s="114"/>
      <c r="O12" s="106"/>
      <c r="P12" s="106"/>
      <c r="Q12" s="106"/>
      <c r="R12" s="115"/>
      <c r="S12" s="10"/>
      <c r="T12" s="38"/>
      <c r="U12" s="34"/>
      <c r="V12" s="34"/>
      <c r="W12" s="41"/>
      <c r="X12" s="34"/>
    </row>
    <row r="13" spans="1:24" x14ac:dyDescent="0.25">
      <c r="A13" s="4"/>
      <c r="B13" s="114"/>
      <c r="C13" s="106"/>
      <c r="D13" s="106"/>
      <c r="E13" s="106"/>
      <c r="F13" s="115"/>
      <c r="G13" s="10"/>
      <c r="H13" s="114"/>
      <c r="I13" s="106"/>
      <c r="J13" s="106"/>
      <c r="K13" s="106"/>
      <c r="L13" s="115"/>
      <c r="M13" s="10"/>
      <c r="N13" s="114"/>
      <c r="O13" s="106"/>
      <c r="P13" s="106"/>
      <c r="Q13" s="106"/>
      <c r="R13" s="115"/>
      <c r="S13" s="10"/>
      <c r="T13" s="38"/>
      <c r="U13" s="34"/>
      <c r="V13" s="34"/>
      <c r="W13" s="34"/>
      <c r="X13" s="34"/>
    </row>
    <row r="14" spans="1:24" x14ac:dyDescent="0.25">
      <c r="A14" s="4"/>
      <c r="B14" s="114"/>
      <c r="C14" s="106"/>
      <c r="D14" s="106"/>
      <c r="E14" s="106"/>
      <c r="F14" s="115"/>
      <c r="G14" s="10"/>
      <c r="H14" s="114"/>
      <c r="I14" s="106"/>
      <c r="J14" s="106"/>
      <c r="K14" s="106"/>
      <c r="L14" s="115"/>
      <c r="M14" s="10"/>
      <c r="N14" s="114"/>
      <c r="O14" s="106"/>
      <c r="P14" s="106"/>
      <c r="Q14" s="106"/>
      <c r="R14" s="115"/>
      <c r="S14" s="10"/>
      <c r="T14" s="38"/>
      <c r="U14" s="34"/>
      <c r="V14" s="34"/>
      <c r="W14" s="34"/>
      <c r="X14" s="34"/>
    </row>
    <row r="15" spans="1:24" x14ac:dyDescent="0.25">
      <c r="A15" s="4"/>
      <c r="B15" s="114"/>
      <c r="C15" s="106"/>
      <c r="D15" s="106"/>
      <c r="E15" s="106"/>
      <c r="F15" s="115"/>
      <c r="G15" s="10"/>
      <c r="H15" s="114"/>
      <c r="I15" s="106"/>
      <c r="J15" s="106"/>
      <c r="K15" s="106"/>
      <c r="L15" s="115"/>
      <c r="M15" s="10"/>
      <c r="N15" s="114"/>
      <c r="O15" s="106"/>
      <c r="P15" s="106"/>
      <c r="Q15" s="106"/>
      <c r="R15" s="115"/>
      <c r="S15" s="10"/>
      <c r="T15" s="38"/>
      <c r="U15" s="34"/>
      <c r="V15" s="34"/>
      <c r="W15" s="34"/>
      <c r="X15" s="34"/>
    </row>
    <row r="16" spans="1:24" x14ac:dyDescent="0.25">
      <c r="A16" s="4"/>
      <c r="B16" s="114"/>
      <c r="C16" s="106"/>
      <c r="D16" s="106"/>
      <c r="E16" s="106"/>
      <c r="F16" s="115"/>
      <c r="G16" s="10"/>
      <c r="H16" s="114"/>
      <c r="I16" s="106"/>
      <c r="J16" s="106"/>
      <c r="K16" s="106"/>
      <c r="L16" s="115"/>
      <c r="M16" s="10"/>
      <c r="N16" s="114"/>
      <c r="O16" s="106"/>
      <c r="P16" s="106"/>
      <c r="Q16" s="106"/>
      <c r="R16" s="115"/>
      <c r="S16" s="10"/>
      <c r="T16" s="38"/>
      <c r="U16" s="34"/>
      <c r="V16" s="34"/>
      <c r="W16" s="34"/>
      <c r="X16" s="34"/>
    </row>
    <row r="17" spans="1:24" x14ac:dyDescent="0.25">
      <c r="A17" s="4"/>
      <c r="B17" s="114"/>
      <c r="C17" s="106"/>
      <c r="D17" s="106"/>
      <c r="E17" s="106"/>
      <c r="F17" s="115"/>
      <c r="G17" s="10"/>
      <c r="H17" s="114"/>
      <c r="I17" s="106"/>
      <c r="J17" s="106"/>
      <c r="K17" s="106"/>
      <c r="L17" s="115"/>
      <c r="M17" s="10"/>
      <c r="N17" s="114"/>
      <c r="O17" s="106"/>
      <c r="P17" s="106"/>
      <c r="Q17" s="106"/>
      <c r="R17" s="115"/>
      <c r="S17" s="10"/>
      <c r="T17" s="36"/>
    </row>
    <row r="18" spans="1:24" ht="15.75" thickBot="1" x14ac:dyDescent="0.3">
      <c r="A18" s="4"/>
      <c r="B18" s="116"/>
      <c r="C18" s="117"/>
      <c r="D18" s="117"/>
      <c r="E18" s="117"/>
      <c r="F18" s="118"/>
      <c r="G18" s="10"/>
      <c r="H18" s="116"/>
      <c r="I18" s="117"/>
      <c r="J18" s="117"/>
      <c r="K18" s="117"/>
      <c r="L18" s="118"/>
      <c r="M18" s="10"/>
      <c r="N18" s="116"/>
      <c r="O18" s="117"/>
      <c r="P18" s="117"/>
      <c r="Q18" s="117"/>
      <c r="R18" s="118"/>
      <c r="S18" s="10"/>
      <c r="T18" s="36"/>
    </row>
    <row r="19" spans="1:24" ht="18" thickBot="1" x14ac:dyDescent="0.35">
      <c r="A19" s="4"/>
      <c r="B19" s="10"/>
      <c r="C19" s="10"/>
      <c r="D19" s="10"/>
      <c r="E19" s="10"/>
      <c r="F19" s="10"/>
      <c r="G19" s="10"/>
      <c r="H19" s="10"/>
      <c r="I19" s="10"/>
      <c r="J19" s="10"/>
      <c r="K19" s="10"/>
      <c r="L19" s="10"/>
      <c r="M19" s="10"/>
      <c r="N19" s="10"/>
      <c r="O19" s="10"/>
      <c r="P19" s="10"/>
      <c r="Q19" s="10"/>
      <c r="R19" s="10"/>
      <c r="S19" s="10"/>
      <c r="T19" s="37"/>
      <c r="U19" s="35"/>
      <c r="V19" s="35"/>
      <c r="W19" s="35"/>
      <c r="X19" s="35"/>
    </row>
    <row r="20" spans="1:24" ht="18.75" customHeight="1" thickBot="1" x14ac:dyDescent="0.35">
      <c r="A20" s="4"/>
      <c r="B20" s="111" t="s">
        <v>129</v>
      </c>
      <c r="C20" s="112"/>
      <c r="D20" s="112"/>
      <c r="E20" s="112"/>
      <c r="F20" s="113"/>
      <c r="G20" s="10"/>
      <c r="H20" s="102" t="s">
        <v>85</v>
      </c>
      <c r="I20" s="103"/>
      <c r="J20" s="103"/>
      <c r="K20" s="103"/>
      <c r="L20" s="104"/>
      <c r="M20" s="10"/>
      <c r="N20" s="102" t="s">
        <v>135</v>
      </c>
      <c r="O20" s="103"/>
      <c r="P20" s="103"/>
      <c r="Q20" s="103"/>
      <c r="R20" s="104"/>
      <c r="S20" s="10"/>
      <c r="T20" s="39"/>
      <c r="U20" s="33"/>
      <c r="V20" s="33"/>
      <c r="W20" s="33"/>
      <c r="X20" s="33"/>
    </row>
    <row r="21" spans="1:24" ht="15.75" customHeight="1" x14ac:dyDescent="0.25">
      <c r="A21" s="4"/>
      <c r="B21" s="119" t="s">
        <v>142</v>
      </c>
      <c r="C21" s="120"/>
      <c r="D21" s="120"/>
      <c r="E21" s="120"/>
      <c r="F21" s="121"/>
      <c r="G21" s="10"/>
      <c r="H21" s="114" t="s">
        <v>139</v>
      </c>
      <c r="I21" s="106"/>
      <c r="J21" s="106"/>
      <c r="K21" s="106"/>
      <c r="L21" s="115"/>
      <c r="M21" s="10"/>
      <c r="N21" s="105" t="s">
        <v>141</v>
      </c>
      <c r="O21" s="106"/>
      <c r="P21" s="106"/>
      <c r="Q21" s="106"/>
      <c r="R21" s="107"/>
      <c r="S21" s="10"/>
      <c r="T21" s="39"/>
      <c r="U21" s="33"/>
      <c r="V21" s="33"/>
      <c r="W21" s="33"/>
      <c r="X21" s="33"/>
    </row>
    <row r="22" spans="1:24" x14ac:dyDescent="0.25">
      <c r="A22" s="4"/>
      <c r="B22" s="114"/>
      <c r="C22" s="106"/>
      <c r="D22" s="106"/>
      <c r="E22" s="106"/>
      <c r="F22" s="115"/>
      <c r="G22" s="10"/>
      <c r="H22" s="114"/>
      <c r="I22" s="106"/>
      <c r="J22" s="106"/>
      <c r="K22" s="106"/>
      <c r="L22" s="115"/>
      <c r="M22" s="10"/>
      <c r="N22" s="105"/>
      <c r="O22" s="106"/>
      <c r="P22" s="106"/>
      <c r="Q22" s="106"/>
      <c r="R22" s="107"/>
      <c r="S22" s="10"/>
      <c r="T22" s="39"/>
      <c r="U22" s="33"/>
      <c r="V22" s="33"/>
      <c r="W22" s="33"/>
      <c r="X22" s="33"/>
    </row>
    <row r="23" spans="1:24" x14ac:dyDescent="0.25">
      <c r="A23" s="4"/>
      <c r="B23" s="114"/>
      <c r="C23" s="106"/>
      <c r="D23" s="106"/>
      <c r="E23" s="106"/>
      <c r="F23" s="115"/>
      <c r="G23" s="10"/>
      <c r="H23" s="114"/>
      <c r="I23" s="106"/>
      <c r="J23" s="106"/>
      <c r="K23" s="106"/>
      <c r="L23" s="115"/>
      <c r="M23" s="10"/>
      <c r="N23" s="105"/>
      <c r="O23" s="106"/>
      <c r="P23" s="106"/>
      <c r="Q23" s="106"/>
      <c r="R23" s="107"/>
      <c r="S23" s="10"/>
      <c r="T23" s="39"/>
      <c r="U23" s="33"/>
      <c r="V23" s="33"/>
      <c r="W23" s="33"/>
      <c r="X23" s="33"/>
    </row>
    <row r="24" spans="1:24" x14ac:dyDescent="0.25">
      <c r="A24" s="4"/>
      <c r="B24" s="114"/>
      <c r="C24" s="106"/>
      <c r="D24" s="106"/>
      <c r="E24" s="106"/>
      <c r="F24" s="115"/>
      <c r="G24" s="10"/>
      <c r="H24" s="114"/>
      <c r="I24" s="106"/>
      <c r="J24" s="106"/>
      <c r="K24" s="106"/>
      <c r="L24" s="115"/>
      <c r="M24" s="10"/>
      <c r="N24" s="105"/>
      <c r="O24" s="106"/>
      <c r="P24" s="106"/>
      <c r="Q24" s="106"/>
      <c r="R24" s="107"/>
      <c r="S24" s="10"/>
      <c r="T24" s="39"/>
      <c r="U24" s="33"/>
      <c r="V24" s="33"/>
      <c r="W24" s="33"/>
      <c r="X24" s="33"/>
    </row>
    <row r="25" spans="1:24" x14ac:dyDescent="0.25">
      <c r="A25" s="4"/>
      <c r="B25" s="114"/>
      <c r="C25" s="106"/>
      <c r="D25" s="106"/>
      <c r="E25" s="106"/>
      <c r="F25" s="115"/>
      <c r="G25" s="10"/>
      <c r="H25" s="114"/>
      <c r="I25" s="106"/>
      <c r="J25" s="106"/>
      <c r="K25" s="106"/>
      <c r="L25" s="115"/>
      <c r="M25" s="10"/>
      <c r="N25" s="105"/>
      <c r="O25" s="106"/>
      <c r="P25" s="106"/>
      <c r="Q25" s="106"/>
      <c r="R25" s="107"/>
      <c r="S25" s="10"/>
      <c r="T25" s="39"/>
      <c r="U25" s="33"/>
      <c r="V25" s="33"/>
      <c r="W25" s="33"/>
      <c r="X25" s="33"/>
    </row>
    <row r="26" spans="1:24" x14ac:dyDescent="0.25">
      <c r="A26" s="4"/>
      <c r="B26" s="114"/>
      <c r="C26" s="106"/>
      <c r="D26" s="106"/>
      <c r="E26" s="106"/>
      <c r="F26" s="115"/>
      <c r="G26" s="10"/>
      <c r="H26" s="114"/>
      <c r="I26" s="106"/>
      <c r="J26" s="106"/>
      <c r="K26" s="106"/>
      <c r="L26" s="115"/>
      <c r="M26" s="10"/>
      <c r="N26" s="105"/>
      <c r="O26" s="106"/>
      <c r="P26" s="106"/>
      <c r="Q26" s="106"/>
      <c r="R26" s="107"/>
      <c r="S26" s="10"/>
      <c r="T26" s="39"/>
      <c r="U26" s="33"/>
      <c r="V26" s="33"/>
      <c r="W26" s="33"/>
      <c r="X26" s="33"/>
    </row>
    <row r="27" spans="1:24" x14ac:dyDescent="0.25">
      <c r="A27" s="4"/>
      <c r="B27" s="114"/>
      <c r="C27" s="106"/>
      <c r="D27" s="106"/>
      <c r="E27" s="106"/>
      <c r="F27" s="115"/>
      <c r="G27" s="10"/>
      <c r="H27" s="114"/>
      <c r="I27" s="106"/>
      <c r="J27" s="106"/>
      <c r="K27" s="106"/>
      <c r="L27" s="115"/>
      <c r="M27" s="10"/>
      <c r="N27" s="105"/>
      <c r="O27" s="106"/>
      <c r="P27" s="106"/>
      <c r="Q27" s="106"/>
      <c r="R27" s="107"/>
      <c r="S27" s="10"/>
      <c r="T27" s="39"/>
      <c r="U27" s="33"/>
      <c r="V27" s="33"/>
      <c r="W27" s="33"/>
      <c r="X27" s="33"/>
    </row>
    <row r="28" spans="1:24" x14ac:dyDescent="0.25">
      <c r="A28" s="4"/>
      <c r="B28" s="114"/>
      <c r="C28" s="106"/>
      <c r="D28" s="106"/>
      <c r="E28" s="106"/>
      <c r="F28" s="115"/>
      <c r="G28" s="10"/>
      <c r="H28" s="114"/>
      <c r="I28" s="106"/>
      <c r="J28" s="106"/>
      <c r="K28" s="106"/>
      <c r="L28" s="115"/>
      <c r="M28" s="10"/>
      <c r="N28" s="105"/>
      <c r="O28" s="106"/>
      <c r="P28" s="106"/>
      <c r="Q28" s="106"/>
      <c r="R28" s="107"/>
      <c r="S28" s="10"/>
      <c r="T28" s="39"/>
      <c r="U28" s="33"/>
      <c r="V28" s="33"/>
      <c r="W28" s="33"/>
      <c r="X28" s="33"/>
    </row>
    <row r="29" spans="1:24" x14ac:dyDescent="0.25">
      <c r="A29" s="4"/>
      <c r="B29" s="114"/>
      <c r="C29" s="106"/>
      <c r="D29" s="106"/>
      <c r="E29" s="106"/>
      <c r="F29" s="115"/>
      <c r="G29" s="10"/>
      <c r="H29" s="114"/>
      <c r="I29" s="106"/>
      <c r="J29" s="106"/>
      <c r="K29" s="106"/>
      <c r="L29" s="115"/>
      <c r="M29" s="10"/>
      <c r="N29" s="105"/>
      <c r="O29" s="106"/>
      <c r="P29" s="106"/>
      <c r="Q29" s="106"/>
      <c r="R29" s="107"/>
      <c r="S29" s="10"/>
      <c r="T29" s="39"/>
      <c r="U29" s="33"/>
      <c r="V29" s="33"/>
      <c r="W29" s="33"/>
      <c r="X29" s="33"/>
    </row>
    <row r="30" spans="1:24" x14ac:dyDescent="0.25">
      <c r="A30" s="4"/>
      <c r="B30" s="114"/>
      <c r="C30" s="106"/>
      <c r="D30" s="106"/>
      <c r="E30" s="106"/>
      <c r="F30" s="115"/>
      <c r="G30" s="10"/>
      <c r="H30" s="114"/>
      <c r="I30" s="106"/>
      <c r="J30" s="106"/>
      <c r="K30" s="106"/>
      <c r="L30" s="115"/>
      <c r="M30" s="10"/>
      <c r="N30" s="105"/>
      <c r="O30" s="106"/>
      <c r="P30" s="106"/>
      <c r="Q30" s="106"/>
      <c r="R30" s="107"/>
      <c r="S30" s="10"/>
      <c r="T30" s="39"/>
      <c r="U30" s="33"/>
      <c r="V30" s="33"/>
      <c r="W30" s="33"/>
      <c r="X30" s="33"/>
    </row>
    <row r="31" spans="1:24" x14ac:dyDescent="0.25">
      <c r="A31" s="4"/>
      <c r="B31" s="114"/>
      <c r="C31" s="106"/>
      <c r="D31" s="106"/>
      <c r="E31" s="106"/>
      <c r="F31" s="115"/>
      <c r="G31" s="10"/>
      <c r="H31" s="114"/>
      <c r="I31" s="106"/>
      <c r="J31" s="106"/>
      <c r="K31" s="106"/>
      <c r="L31" s="115"/>
      <c r="M31" s="10"/>
      <c r="N31" s="105"/>
      <c r="O31" s="106"/>
      <c r="P31" s="106"/>
      <c r="Q31" s="106"/>
      <c r="R31" s="107"/>
      <c r="S31" s="10"/>
      <c r="T31" s="36"/>
    </row>
    <row r="32" spans="1:24" x14ac:dyDescent="0.25">
      <c r="A32" s="4"/>
      <c r="B32" s="114"/>
      <c r="C32" s="106"/>
      <c r="D32" s="106"/>
      <c r="E32" s="106"/>
      <c r="F32" s="115"/>
      <c r="G32" s="10"/>
      <c r="H32" s="114"/>
      <c r="I32" s="106"/>
      <c r="J32" s="106"/>
      <c r="K32" s="106"/>
      <c r="L32" s="115"/>
      <c r="M32" s="10"/>
      <c r="N32" s="105"/>
      <c r="O32" s="106"/>
      <c r="P32" s="106"/>
      <c r="Q32" s="106"/>
      <c r="R32" s="107"/>
      <c r="S32" s="10"/>
      <c r="T32" s="36"/>
    </row>
    <row r="33" spans="1:24" ht="18" thickBot="1" x14ac:dyDescent="0.35">
      <c r="A33" s="4"/>
      <c r="B33" s="116"/>
      <c r="C33" s="117"/>
      <c r="D33" s="117"/>
      <c r="E33" s="117"/>
      <c r="F33" s="118"/>
      <c r="G33" s="10"/>
      <c r="H33" s="116"/>
      <c r="I33" s="117"/>
      <c r="J33" s="117"/>
      <c r="K33" s="117"/>
      <c r="L33" s="118"/>
      <c r="M33" s="10"/>
      <c r="N33" s="108"/>
      <c r="O33" s="109"/>
      <c r="P33" s="109"/>
      <c r="Q33" s="109"/>
      <c r="R33" s="110"/>
      <c r="S33" s="10"/>
      <c r="T33" s="37"/>
      <c r="U33" s="35"/>
      <c r="V33" s="35"/>
      <c r="W33" s="35"/>
      <c r="X33" s="35"/>
    </row>
    <row r="34" spans="1:24" ht="16.5" customHeight="1" x14ac:dyDescent="0.25">
      <c r="A34" s="4"/>
      <c r="B34" s="10"/>
      <c r="C34" s="10"/>
      <c r="D34" s="10"/>
      <c r="E34" s="10"/>
      <c r="F34" s="10"/>
      <c r="G34" s="10"/>
      <c r="H34" s="10"/>
      <c r="I34" s="10"/>
      <c r="J34" s="10"/>
      <c r="K34" s="10"/>
      <c r="L34" s="10"/>
      <c r="M34" s="10"/>
      <c r="N34" s="10"/>
      <c r="O34" s="10"/>
      <c r="P34" s="10"/>
      <c r="Q34" s="10"/>
      <c r="R34" s="10"/>
      <c r="S34" s="10"/>
      <c r="T34" s="39"/>
      <c r="U34" s="33"/>
      <c r="V34" s="33"/>
      <c r="W34" s="33"/>
      <c r="X34" s="33"/>
    </row>
    <row r="35" spans="1:24" x14ac:dyDescent="0.25">
      <c r="A35" s="4"/>
      <c r="B35" s="10"/>
      <c r="C35" s="10"/>
      <c r="D35" s="10"/>
      <c r="E35" s="10"/>
      <c r="F35" s="10"/>
      <c r="G35" s="10"/>
      <c r="H35" s="10"/>
      <c r="I35" s="10"/>
      <c r="J35" s="10"/>
      <c r="K35" s="10"/>
      <c r="L35" s="10"/>
      <c r="M35" s="10"/>
      <c r="N35" s="10"/>
      <c r="O35" s="10"/>
      <c r="P35" s="10"/>
      <c r="Q35" s="10"/>
      <c r="R35" s="10"/>
      <c r="S35" s="10"/>
      <c r="T35" s="39"/>
      <c r="U35" s="33"/>
      <c r="V35" s="33"/>
      <c r="W35" s="33"/>
      <c r="X35" s="33"/>
    </row>
    <row r="36" spans="1:24" ht="18.75" customHeight="1" x14ac:dyDescent="0.25">
      <c r="A36" s="6"/>
      <c r="B36" s="26"/>
      <c r="C36" s="26"/>
      <c r="D36" s="26"/>
      <c r="E36" s="26"/>
      <c r="F36" s="26"/>
      <c r="G36" s="26"/>
      <c r="H36" s="26"/>
      <c r="I36" s="26"/>
      <c r="J36" s="26"/>
      <c r="K36" s="26"/>
      <c r="L36" s="26"/>
      <c r="M36" s="26"/>
      <c r="N36" s="26"/>
      <c r="O36" s="26"/>
      <c r="P36" s="26"/>
      <c r="Q36" s="26"/>
      <c r="R36" s="26"/>
      <c r="S36" s="7"/>
      <c r="T36" s="39"/>
      <c r="U36" s="33"/>
      <c r="V36" s="33"/>
      <c r="W36" s="33"/>
      <c r="X36" s="33"/>
    </row>
    <row r="37" spans="1:24" ht="15.75" customHeight="1" x14ac:dyDescent="0.25">
      <c r="T37" s="33"/>
      <c r="U37" s="33"/>
      <c r="V37" s="33"/>
      <c r="W37" s="33"/>
      <c r="X37" s="33"/>
    </row>
    <row r="38" spans="1:24" x14ac:dyDescent="0.25">
      <c r="T38" s="33"/>
      <c r="U38" s="33"/>
      <c r="V38" s="33"/>
      <c r="W38" s="33"/>
      <c r="X38" s="33"/>
    </row>
    <row r="39" spans="1:24" x14ac:dyDescent="0.25">
      <c r="T39" s="33"/>
      <c r="U39" s="33"/>
      <c r="V39" s="33"/>
      <c r="W39" s="33"/>
      <c r="X39" s="33"/>
    </row>
    <row r="40" spans="1:24" x14ac:dyDescent="0.25">
      <c r="T40" s="33"/>
      <c r="U40" s="33"/>
      <c r="V40" s="33"/>
      <c r="W40" s="33"/>
      <c r="X40" s="33"/>
    </row>
    <row r="41" spans="1:24" x14ac:dyDescent="0.25">
      <c r="T41" s="33"/>
      <c r="U41" s="33"/>
      <c r="V41" s="33"/>
      <c r="W41" s="33"/>
      <c r="X41" s="33"/>
    </row>
    <row r="42" spans="1:24" x14ac:dyDescent="0.25">
      <c r="T42" s="33"/>
      <c r="U42" s="33"/>
      <c r="V42" s="33"/>
      <c r="W42" s="33"/>
      <c r="X42" s="33"/>
    </row>
    <row r="43" spans="1:24" x14ac:dyDescent="0.25">
      <c r="T43" s="33"/>
      <c r="U43" s="33"/>
      <c r="V43" s="33"/>
      <c r="W43" s="33"/>
      <c r="X43" s="33"/>
    </row>
    <row r="44" spans="1:24" x14ac:dyDescent="0.25">
      <c r="T44" s="33"/>
      <c r="U44" s="33"/>
      <c r="V44" s="33"/>
      <c r="W44" s="33"/>
      <c r="X44" s="33"/>
    </row>
  </sheetData>
  <mergeCells count="12">
    <mergeCell ref="B5:F5"/>
    <mergeCell ref="H5:L5"/>
    <mergeCell ref="N5:R5"/>
    <mergeCell ref="B6:F18"/>
    <mergeCell ref="H6:L18"/>
    <mergeCell ref="N6:R18"/>
    <mergeCell ref="N20:R20"/>
    <mergeCell ref="N21:R33"/>
    <mergeCell ref="H20:L20"/>
    <mergeCell ref="B20:F20"/>
    <mergeCell ref="H21:L33"/>
    <mergeCell ref="B21:F3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9C72B-D671-4D55-B1F4-D8887A14D883}">
  <sheetPr codeName="Sheet2"/>
  <dimension ref="B1:I69"/>
  <sheetViews>
    <sheetView tabSelected="1" workbookViewId="0">
      <selection activeCell="K24" sqref="K24"/>
    </sheetView>
  </sheetViews>
  <sheetFormatPr defaultRowHeight="15" x14ac:dyDescent="0.25"/>
  <cols>
    <col min="2" max="2" width="18.28515625" customWidth="1"/>
    <col min="3" max="3" width="18.140625" customWidth="1"/>
    <col min="5" max="6" width="18.28515625" customWidth="1"/>
    <col min="9" max="10" width="18.28515625" customWidth="1"/>
  </cols>
  <sheetData>
    <row r="1" spans="2:9" x14ac:dyDescent="0.25">
      <c r="B1" s="2" t="s">
        <v>0</v>
      </c>
      <c r="C1" s="3"/>
      <c r="E1" s="2" t="s">
        <v>36</v>
      </c>
      <c r="F1" s="3"/>
      <c r="I1" s="1"/>
    </row>
    <row r="2" spans="2:9" x14ac:dyDescent="0.25">
      <c r="B2" s="4" t="s">
        <v>1</v>
      </c>
      <c r="C2" s="5"/>
      <c r="E2" s="4" t="s">
        <v>95</v>
      </c>
      <c r="F2" s="5"/>
    </row>
    <row r="3" spans="2:9" x14ac:dyDescent="0.25">
      <c r="B3" s="4" t="s">
        <v>2</v>
      </c>
      <c r="C3" s="5"/>
      <c r="E3" s="6" t="s">
        <v>96</v>
      </c>
      <c r="F3" s="7"/>
      <c r="I3" s="79"/>
    </row>
    <row r="4" spans="2:9" x14ac:dyDescent="0.25">
      <c r="B4" s="4" t="s">
        <v>3</v>
      </c>
      <c r="C4" s="5"/>
      <c r="I4" s="79"/>
    </row>
    <row r="5" spans="2:9" x14ac:dyDescent="0.25">
      <c r="B5" s="6" t="s">
        <v>7</v>
      </c>
      <c r="C5" s="7"/>
      <c r="E5" s="2" t="s">
        <v>28</v>
      </c>
      <c r="F5" s="3"/>
      <c r="I5" s="79"/>
    </row>
    <row r="6" spans="2:9" x14ac:dyDescent="0.25">
      <c r="E6" s="4" t="s">
        <v>43</v>
      </c>
      <c r="F6" s="5"/>
      <c r="I6" s="79"/>
    </row>
    <row r="7" spans="2:9" x14ac:dyDescent="0.25">
      <c r="B7" s="2" t="s">
        <v>5</v>
      </c>
      <c r="C7" s="3"/>
      <c r="E7" s="4" t="s">
        <v>45</v>
      </c>
      <c r="F7" s="5"/>
      <c r="I7" s="79"/>
    </row>
    <row r="8" spans="2:9" x14ac:dyDescent="0.25">
      <c r="B8" s="8">
        <v>1</v>
      </c>
      <c r="C8" s="5"/>
      <c r="E8" s="4" t="s">
        <v>46</v>
      </c>
      <c r="F8" s="5"/>
      <c r="I8" s="79"/>
    </row>
    <row r="9" spans="2:9" x14ac:dyDescent="0.25">
      <c r="B9" s="4" t="s">
        <v>6</v>
      </c>
      <c r="C9" s="5"/>
      <c r="E9" s="6" t="s">
        <v>47</v>
      </c>
      <c r="F9" s="7"/>
    </row>
    <row r="10" spans="2:9" x14ac:dyDescent="0.25">
      <c r="B10" s="6" t="s">
        <v>7</v>
      </c>
      <c r="C10" s="7"/>
    </row>
    <row r="11" spans="2:9" x14ac:dyDescent="0.25">
      <c r="E11" s="2" t="s">
        <v>29</v>
      </c>
      <c r="F11" s="3"/>
    </row>
    <row r="12" spans="2:9" x14ac:dyDescent="0.25">
      <c r="B12" s="9" t="s">
        <v>10</v>
      </c>
      <c r="C12" s="3"/>
      <c r="E12" s="4" t="s">
        <v>49</v>
      </c>
      <c r="F12" s="5"/>
    </row>
    <row r="13" spans="2:9" x14ac:dyDescent="0.25">
      <c r="B13" s="4" t="s">
        <v>11</v>
      </c>
      <c r="C13" s="5"/>
      <c r="E13" s="4" t="s">
        <v>50</v>
      </c>
      <c r="F13" s="5"/>
    </row>
    <row r="14" spans="2:9" x14ac:dyDescent="0.25">
      <c r="B14" s="4" t="s">
        <v>14</v>
      </c>
      <c r="C14" s="5"/>
      <c r="E14" s="6" t="s">
        <v>13</v>
      </c>
      <c r="F14" s="7"/>
    </row>
    <row r="15" spans="2:9" x14ac:dyDescent="0.25">
      <c r="B15" s="4" t="s">
        <v>12</v>
      </c>
      <c r="C15" s="5"/>
    </row>
    <row r="16" spans="2:9" x14ac:dyDescent="0.25">
      <c r="B16" s="6" t="s">
        <v>13</v>
      </c>
      <c r="C16" s="7"/>
      <c r="E16" s="2" t="s">
        <v>30</v>
      </c>
      <c r="F16" s="3"/>
    </row>
    <row r="17" spans="2:6" x14ac:dyDescent="0.25">
      <c r="E17" s="4" t="s">
        <v>63</v>
      </c>
      <c r="F17" s="5"/>
    </row>
    <row r="18" spans="2:6" x14ac:dyDescent="0.25">
      <c r="B18" s="9" t="s">
        <v>133</v>
      </c>
      <c r="C18" s="3"/>
      <c r="E18" s="4" t="s">
        <v>44</v>
      </c>
      <c r="F18" s="5"/>
    </row>
    <row r="19" spans="2:6" x14ac:dyDescent="0.25">
      <c r="B19" s="4" t="s">
        <v>136</v>
      </c>
      <c r="C19" s="5"/>
      <c r="E19" s="6" t="s">
        <v>13</v>
      </c>
      <c r="F19" s="7"/>
    </row>
    <row r="20" spans="2:6" x14ac:dyDescent="0.25">
      <c r="B20" s="4" t="s">
        <v>137</v>
      </c>
      <c r="C20" s="5"/>
    </row>
    <row r="21" spans="2:6" x14ac:dyDescent="0.25">
      <c r="B21" s="6" t="s">
        <v>138</v>
      </c>
      <c r="C21" s="7"/>
      <c r="E21" s="2" t="s">
        <v>31</v>
      </c>
      <c r="F21" s="3"/>
    </row>
    <row r="22" spans="2:6" x14ac:dyDescent="0.25">
      <c r="E22" s="4" t="s">
        <v>51</v>
      </c>
      <c r="F22" s="5"/>
    </row>
    <row r="23" spans="2:6" x14ac:dyDescent="0.25">
      <c r="B23" s="9" t="s">
        <v>9</v>
      </c>
      <c r="C23" s="3"/>
      <c r="E23" s="4" t="s">
        <v>52</v>
      </c>
      <c r="F23" s="5"/>
    </row>
    <row r="24" spans="2:6" x14ac:dyDescent="0.25">
      <c r="B24" s="4" t="s">
        <v>143</v>
      </c>
      <c r="C24" s="5"/>
      <c r="E24" s="6" t="s">
        <v>13</v>
      </c>
      <c r="F24" s="7"/>
    </row>
    <row r="25" spans="2:6" x14ac:dyDescent="0.25">
      <c r="B25" s="6" t="s">
        <v>144</v>
      </c>
      <c r="C25" s="7"/>
    </row>
    <row r="26" spans="2:6" x14ac:dyDescent="0.25">
      <c r="E26" s="2" t="s">
        <v>32</v>
      </c>
      <c r="F26" s="3"/>
    </row>
    <row r="27" spans="2:6" x14ac:dyDescent="0.25">
      <c r="B27" s="2" t="s">
        <v>38</v>
      </c>
      <c r="C27" s="3"/>
      <c r="E27" s="4" t="s">
        <v>71</v>
      </c>
      <c r="F27" s="5"/>
    </row>
    <row r="28" spans="2:6" x14ac:dyDescent="0.25">
      <c r="B28" s="4" t="s">
        <v>39</v>
      </c>
      <c r="C28" s="5"/>
      <c r="E28" s="4" t="s">
        <v>72</v>
      </c>
      <c r="F28" s="5"/>
    </row>
    <row r="29" spans="2:6" x14ac:dyDescent="0.25">
      <c r="B29" s="6" t="s">
        <v>40</v>
      </c>
      <c r="C29" s="7"/>
      <c r="E29" s="6" t="s">
        <v>13</v>
      </c>
      <c r="F29" s="7"/>
    </row>
    <row r="31" spans="2:6" x14ac:dyDescent="0.25">
      <c r="B31" s="9" t="s">
        <v>19</v>
      </c>
      <c r="C31" s="3"/>
      <c r="E31" s="2" t="s">
        <v>33</v>
      </c>
      <c r="F31" s="3"/>
    </row>
    <row r="32" spans="2:6" x14ac:dyDescent="0.25">
      <c r="B32" s="4" t="s">
        <v>41</v>
      </c>
      <c r="C32" s="5"/>
      <c r="E32" s="4" t="s">
        <v>69</v>
      </c>
      <c r="F32" s="5"/>
    </row>
    <row r="33" spans="2:6" x14ac:dyDescent="0.25">
      <c r="B33" s="4" t="s">
        <v>42</v>
      </c>
      <c r="C33" s="5"/>
      <c r="E33" s="4" t="s">
        <v>70</v>
      </c>
      <c r="F33" s="5"/>
    </row>
    <row r="34" spans="2:6" x14ac:dyDescent="0.25">
      <c r="B34" s="6" t="s">
        <v>13</v>
      </c>
      <c r="C34" s="7"/>
      <c r="E34" s="6" t="s">
        <v>13</v>
      </c>
      <c r="F34" s="7"/>
    </row>
    <row r="36" spans="2:6" x14ac:dyDescent="0.25">
      <c r="B36" s="9" t="s">
        <v>20</v>
      </c>
      <c r="C36" s="3"/>
      <c r="E36" s="2" t="s">
        <v>34</v>
      </c>
      <c r="F36" s="3"/>
    </row>
    <row r="37" spans="2:6" x14ac:dyDescent="0.25">
      <c r="B37" s="4" t="s">
        <v>41</v>
      </c>
      <c r="C37" s="5"/>
      <c r="E37" s="4" t="s">
        <v>53</v>
      </c>
      <c r="F37" s="5"/>
    </row>
    <row r="38" spans="2:6" x14ac:dyDescent="0.25">
      <c r="B38" s="4" t="s">
        <v>42</v>
      </c>
      <c r="C38" s="5"/>
      <c r="E38" s="4" t="s">
        <v>42</v>
      </c>
      <c r="F38" s="5"/>
    </row>
    <row r="39" spans="2:6" x14ac:dyDescent="0.25">
      <c r="B39" s="6" t="s">
        <v>13</v>
      </c>
      <c r="C39" s="7"/>
      <c r="E39" s="6" t="s">
        <v>13</v>
      </c>
      <c r="F39" s="7"/>
    </row>
    <row r="41" spans="2:6" x14ac:dyDescent="0.25">
      <c r="B41" s="9" t="s">
        <v>21</v>
      </c>
      <c r="C41" s="3"/>
      <c r="E41" s="2" t="s">
        <v>35</v>
      </c>
      <c r="F41" s="3"/>
    </row>
    <row r="42" spans="2:6" x14ac:dyDescent="0.25">
      <c r="B42" s="4" t="s">
        <v>41</v>
      </c>
      <c r="C42" s="5"/>
      <c r="E42" s="4" t="s">
        <v>73</v>
      </c>
      <c r="F42" s="5"/>
    </row>
    <row r="43" spans="2:6" x14ac:dyDescent="0.25">
      <c r="B43" s="4" t="s">
        <v>42</v>
      </c>
      <c r="C43" s="5"/>
      <c r="E43" s="4" t="s">
        <v>74</v>
      </c>
      <c r="F43" s="5"/>
    </row>
    <row r="44" spans="2:6" x14ac:dyDescent="0.25">
      <c r="B44" s="6" t="s">
        <v>13</v>
      </c>
      <c r="C44" s="7"/>
      <c r="E44" s="6" t="s">
        <v>13</v>
      </c>
      <c r="F44" s="7"/>
    </row>
    <row r="46" spans="2:6" x14ac:dyDescent="0.25">
      <c r="B46" s="9" t="s">
        <v>22</v>
      </c>
      <c r="C46" s="3"/>
      <c r="E46" s="2" t="s">
        <v>75</v>
      </c>
      <c r="F46" s="3"/>
    </row>
    <row r="47" spans="2:6" x14ac:dyDescent="0.25">
      <c r="B47" s="4" t="s">
        <v>41</v>
      </c>
      <c r="C47" s="5"/>
      <c r="E47" s="4" t="s">
        <v>89</v>
      </c>
      <c r="F47" s="5"/>
    </row>
    <row r="48" spans="2:6" x14ac:dyDescent="0.25">
      <c r="B48" s="4" t="s">
        <v>42</v>
      </c>
      <c r="C48" s="5"/>
      <c r="E48" s="4" t="s">
        <v>90</v>
      </c>
      <c r="F48" s="5"/>
    </row>
    <row r="49" spans="2:6" x14ac:dyDescent="0.25">
      <c r="B49" s="6" t="s">
        <v>13</v>
      </c>
      <c r="C49" s="7"/>
      <c r="E49" s="6" t="s">
        <v>13</v>
      </c>
      <c r="F49" s="7"/>
    </row>
    <row r="51" spans="2:6" x14ac:dyDescent="0.25">
      <c r="B51" s="2" t="s">
        <v>23</v>
      </c>
      <c r="C51" s="3"/>
    </row>
    <row r="52" spans="2:6" x14ac:dyDescent="0.25">
      <c r="B52" s="4" t="s">
        <v>41</v>
      </c>
      <c r="C52" s="5"/>
    </row>
    <row r="53" spans="2:6" x14ac:dyDescent="0.25">
      <c r="B53" s="4" t="s">
        <v>42</v>
      </c>
      <c r="C53" s="5"/>
    </row>
    <row r="54" spans="2:6" x14ac:dyDescent="0.25">
      <c r="B54" s="6" t="s">
        <v>13</v>
      </c>
      <c r="C54" s="7"/>
    </row>
    <row r="56" spans="2:6" x14ac:dyDescent="0.25">
      <c r="B56" s="2" t="s">
        <v>24</v>
      </c>
      <c r="C56" s="3"/>
    </row>
    <row r="57" spans="2:6" x14ac:dyDescent="0.25">
      <c r="B57" s="4" t="s">
        <v>41</v>
      </c>
      <c r="C57" s="5"/>
    </row>
    <row r="58" spans="2:6" x14ac:dyDescent="0.25">
      <c r="B58" s="4" t="s">
        <v>42</v>
      </c>
      <c r="C58" s="5"/>
    </row>
    <row r="59" spans="2:6" x14ac:dyDescent="0.25">
      <c r="B59" s="6" t="s">
        <v>13</v>
      </c>
      <c r="C59" s="7"/>
    </row>
    <row r="61" spans="2:6" x14ac:dyDescent="0.25">
      <c r="B61" s="2" t="s">
        <v>25</v>
      </c>
      <c r="C61" s="3"/>
    </row>
    <row r="62" spans="2:6" x14ac:dyDescent="0.25">
      <c r="B62" s="4" t="s">
        <v>41</v>
      </c>
      <c r="C62" s="5"/>
    </row>
    <row r="63" spans="2:6" x14ac:dyDescent="0.25">
      <c r="B63" s="4" t="s">
        <v>42</v>
      </c>
      <c r="C63" s="5"/>
    </row>
    <row r="64" spans="2:6" x14ac:dyDescent="0.25">
      <c r="B64" s="6" t="s">
        <v>13</v>
      </c>
      <c r="C64" s="7"/>
    </row>
    <row r="66" spans="2:3" x14ac:dyDescent="0.25">
      <c r="B66" s="2" t="s">
        <v>26</v>
      </c>
      <c r="C66" s="3"/>
    </row>
    <row r="67" spans="2:3" x14ac:dyDescent="0.25">
      <c r="B67" s="4" t="s">
        <v>41</v>
      </c>
      <c r="C67" s="5"/>
    </row>
    <row r="68" spans="2:3" x14ac:dyDescent="0.25">
      <c r="B68" s="4" t="s">
        <v>42</v>
      </c>
      <c r="C68" s="5"/>
    </row>
    <row r="69" spans="2:3" x14ac:dyDescent="0.25">
      <c r="B69" s="6" t="s">
        <v>13</v>
      </c>
      <c r="C69" s="7"/>
    </row>
  </sheetData>
  <mergeCells count="3">
    <mergeCell ref="I3:I4"/>
    <mergeCell ref="I5:I6"/>
    <mergeCell ref="I7:I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Manganese Assessment Tool (MAS)</vt:lpstr>
      <vt:lpstr>Arsenic Assessment TOOL (AAS)</vt:lpstr>
      <vt:lpstr>Lead Assessment Tool</vt:lpstr>
      <vt:lpstr> WQ Data</vt:lpstr>
      <vt:lpstr>Technology Description</vt:lpstr>
      <vt:lpstr>Lead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Levisky, Zack</dc:creator>
  <cp:lastModifiedBy>Levisky, Zack</cp:lastModifiedBy>
  <dcterms:created xsi:type="dcterms:W3CDTF">2022-08-12T18:31:15Z</dcterms:created>
  <dcterms:modified xsi:type="dcterms:W3CDTF">2024-11-29T19:27:47Z</dcterms:modified>
</cp:coreProperties>
</file>