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Y:\St. John's\Data\Jobs\2023\233083.00 NL Decision Matrix for WT &amp; Service Delivery Options\40 Design\06 PROCESS\ZL\"/>
    </mc:Choice>
  </mc:AlternateContent>
  <xr:revisionPtr revIDLastSave="0" documentId="13_ncr:1_{11A4CA8B-B50F-41E4-A940-96B793671263}" xr6:coauthVersionLast="47" xr6:coauthVersionMax="47" xr10:uidLastSave="{00000000-0000-0000-0000-000000000000}"/>
  <bookViews>
    <workbookView xWindow="-120" yWindow="-120" windowWidth="29040" windowHeight="15720" tabRatio="847" xr2:uid="{BA661650-87E6-43BD-8C39-1039A73B91AE}"/>
  </bookViews>
  <sheets>
    <sheet name="1) Description" sheetId="11" r:id="rId1"/>
    <sheet name="2) Instructions" sheetId="12" r:id="rId2"/>
    <sheet name="3) Assessment Tool" sheetId="4" r:id="rId3"/>
    <sheet name="4) Corrective Measures" sheetId="6" r:id="rId4"/>
    <sheet name="5) Centralized CMs" sheetId="8" r:id="rId5"/>
    <sheet name="6) De-Centralized CMs" sheetId="9" r:id="rId6"/>
    <sheet name="Centralized Treatment" sheetId="2" state="hidden" r:id="rId7"/>
    <sheet name="De-Centralzied Treatment" sheetId="3" state="hidden" r:id="rId8"/>
    <sheet name="Calculations" sheetId="5" state="hidden" r:id="rId9"/>
    <sheet name="Calculations (Max)" sheetId="7" state="hidden" r:id="rId10"/>
  </sheets>
  <definedNames>
    <definedName name="_xlnm._FilterDatabase" localSheetId="8" hidden="1">Calculations!$H$1:$M$533</definedName>
    <definedName name="_xlnm._FilterDatabase" localSheetId="9" hidden="1">'Calculations (Max)'!$A$1:$F$533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7" l="1" a="1"/>
  <c r="AO3" i="7" s="1"/>
  <c r="AK32" i="7" s="1"/>
  <c r="AK31" i="7" s="1"/>
  <c r="AN3" i="7" a="1"/>
  <c r="AN3" i="7" s="1"/>
  <c r="AM3" i="7" a="1"/>
  <c r="AM3" i="7" s="1"/>
  <c r="AT3" i="5" a="1"/>
  <c r="AT3" i="5" s="1"/>
  <c r="AS3" i="5" a="1"/>
  <c r="AS3" i="5" s="1"/>
  <c r="AR3" i="5" a="1"/>
  <c r="AR3" i="5" s="1"/>
  <c r="AP3" i="5"/>
  <c r="AP32" i="5" l="1"/>
  <c r="AP11" i="5" s="1"/>
  <c r="F11" i="4"/>
  <c r="AK8" i="7"/>
  <c r="AK16" i="7"/>
  <c r="AK24" i="7"/>
  <c r="AK9" i="7"/>
  <c r="H23" i="4" s="1"/>
  <c r="AK25" i="7"/>
  <c r="AK15" i="7"/>
  <c r="AK17" i="7"/>
  <c r="AK27" i="7"/>
  <c r="AK5" i="7"/>
  <c r="AK12" i="7"/>
  <c r="AK20" i="7"/>
  <c r="H36" i="4" s="1"/>
  <c r="AK28" i="7"/>
  <c r="AK10" i="7"/>
  <c r="AK18" i="7"/>
  <c r="AK26" i="7"/>
  <c r="AK11" i="7"/>
  <c r="AK19" i="7"/>
  <c r="AK13" i="7"/>
  <c r="AK21" i="7"/>
  <c r="AK29" i="7"/>
  <c r="AK6" i="7"/>
  <c r="AK14" i="7"/>
  <c r="AK22" i="7"/>
  <c r="AK30" i="7"/>
  <c r="AK7" i="7"/>
  <c r="AK23" i="7"/>
  <c r="F29" i="6"/>
  <c r="D14" i="8"/>
  <c r="D13" i="8"/>
  <c r="D12" i="8"/>
  <c r="D11" i="8"/>
  <c r="D10" i="8"/>
  <c r="D9" i="8"/>
  <c r="D8" i="8"/>
  <c r="D7" i="8"/>
  <c r="D6" i="8"/>
  <c r="D5" i="8"/>
  <c r="D4" i="8"/>
  <c r="AP18" i="5" l="1"/>
  <c r="AP10" i="5"/>
  <c r="AP8" i="5"/>
  <c r="AP9" i="5"/>
  <c r="F36" i="4" s="1"/>
  <c r="AP16" i="5"/>
  <c r="AP23" i="5"/>
  <c r="AP7" i="5"/>
  <c r="AP22" i="5"/>
  <c r="AP28" i="5"/>
  <c r="AP12" i="5"/>
  <c r="AP21" i="5"/>
  <c r="AP6" i="5"/>
  <c r="AP27" i="5"/>
  <c r="AP19" i="5"/>
  <c r="AP17" i="5"/>
  <c r="AP24" i="5"/>
  <c r="F23" i="4" s="1"/>
  <c r="AP15" i="5"/>
  <c r="AP30" i="5"/>
  <c r="AP14" i="5"/>
  <c r="AP20" i="5"/>
  <c r="AP29" i="5"/>
  <c r="AP25" i="5"/>
  <c r="AP13" i="5"/>
  <c r="AP5" i="5"/>
  <c r="AP26" i="5"/>
  <c r="AP31" i="5"/>
  <c r="F30" i="4" s="1"/>
  <c r="C10" i="8"/>
  <c r="AK3" i="7"/>
  <c r="AK2" i="7"/>
  <c r="AK4" i="7" s="1"/>
  <c r="AP2" i="5"/>
  <c r="AP4" i="5" s="1"/>
  <c r="H20" i="4" l="1"/>
  <c r="F15" i="4"/>
  <c r="H42" i="4"/>
  <c r="F43" i="4"/>
  <c r="F39" i="4"/>
  <c r="F35" i="4"/>
  <c r="F10" i="6"/>
  <c r="F44" i="4"/>
  <c r="F24" i="4"/>
  <c r="F37" i="4"/>
  <c r="F45" i="4"/>
  <c r="F25" i="4"/>
  <c r="F38" i="4"/>
  <c r="F26" i="4"/>
  <c r="F47" i="4"/>
  <c r="F13" i="4"/>
  <c r="F40" i="4"/>
  <c r="F20" i="4"/>
  <c r="F28" i="4"/>
  <c r="F46" i="4"/>
  <c r="F27" i="4"/>
  <c r="F33" i="4"/>
  <c r="F41" i="4"/>
  <c r="F21" i="4"/>
  <c r="F29" i="4"/>
  <c r="F34" i="4"/>
  <c r="F42" i="4"/>
  <c r="F22" i="4"/>
  <c r="H41" i="4"/>
  <c r="H47" i="4"/>
  <c r="H46" i="4"/>
  <c r="H22" i="4"/>
  <c r="H30" i="4"/>
  <c r="H26" i="4"/>
  <c r="H27" i="4"/>
  <c r="H28" i="4"/>
  <c r="H29" i="4"/>
  <c r="H45" i="4"/>
  <c r="H24" i="4"/>
  <c r="H21" i="4"/>
  <c r="H25" i="4"/>
  <c r="H34" i="4"/>
  <c r="H43" i="4"/>
  <c r="H44" i="4"/>
  <c r="H35" i="4"/>
  <c r="H37" i="4"/>
  <c r="H38" i="4"/>
  <c r="F8" i="6" s="1"/>
  <c r="H39" i="4"/>
  <c r="F5" i="6" s="1"/>
  <c r="H40" i="4"/>
  <c r="H33" i="4"/>
  <c r="M37" i="6" l="1"/>
  <c r="C13" i="9" s="1"/>
  <c r="M33" i="6" a="1"/>
  <c r="M33" i="6" s="1"/>
  <c r="C11" i="9" s="1"/>
  <c r="F31" i="6"/>
  <c r="F11" i="6"/>
  <c r="F39" i="6" s="1"/>
  <c r="F4" i="6"/>
  <c r="U11" i="9"/>
  <c r="T7" i="9"/>
  <c r="F14" i="8"/>
  <c r="G11" i="8"/>
  <c r="T4" i="9"/>
  <c r="R4" i="9" s="1"/>
  <c r="G14" i="8"/>
  <c r="T10" i="9"/>
  <c r="F5" i="8"/>
  <c r="T11" i="9"/>
  <c r="F11" i="8"/>
  <c r="F7" i="8"/>
  <c r="T6" i="9"/>
  <c r="U7" i="9"/>
  <c r="G5" i="8"/>
  <c r="G10" i="8"/>
  <c r="U5" i="9"/>
  <c r="F9" i="8"/>
  <c r="G7" i="8"/>
  <c r="G8" i="8"/>
  <c r="T9" i="9"/>
  <c r="F12" i="8"/>
  <c r="U4" i="9"/>
  <c r="S4" i="9" s="1"/>
  <c r="F6" i="8"/>
  <c r="G13" i="8"/>
  <c r="U8" i="9"/>
  <c r="G4" i="8"/>
  <c r="U6" i="9"/>
  <c r="F4" i="8"/>
  <c r="F10" i="8"/>
  <c r="G6" i="8"/>
  <c r="T8" i="9"/>
  <c r="U9" i="9"/>
  <c r="U10" i="9"/>
  <c r="F13" i="8"/>
  <c r="G9" i="8"/>
  <c r="F8" i="8"/>
  <c r="T5" i="9"/>
  <c r="G12" i="8"/>
  <c r="U12" i="9"/>
  <c r="T12" i="9"/>
  <c r="F6" i="6"/>
  <c r="F35" i="6" s="1"/>
  <c r="M27" i="6"/>
  <c r="F7" i="6"/>
  <c r="F27" i="6" s="1"/>
  <c r="F12" i="6"/>
  <c r="M17" i="6" l="1"/>
  <c r="C4" i="9" s="1"/>
  <c r="C11" i="8"/>
  <c r="F21" i="6"/>
  <c r="C6" i="8" s="1"/>
  <c r="M29" i="6"/>
  <c r="C9" i="9" s="1"/>
  <c r="M25" i="6"/>
  <c r="C8" i="9" s="1"/>
  <c r="M35" i="6"/>
  <c r="C12" i="9" s="1"/>
  <c r="F23" i="6"/>
  <c r="C7" i="8" s="1"/>
  <c r="F19" i="6"/>
  <c r="C5" i="8" s="1"/>
  <c r="F37" i="6"/>
  <c r="C14" i="8" s="1"/>
  <c r="C9" i="8"/>
  <c r="F33" i="6"/>
  <c r="C12" i="8" s="1"/>
  <c r="M23" i="6" a="1"/>
  <c r="M23" i="6" s="1"/>
  <c r="C7" i="9" s="1"/>
  <c r="C13" i="8"/>
  <c r="M21" i="6" a="1"/>
  <c r="M21" i="6" s="1"/>
  <c r="C6" i="9" s="1"/>
  <c r="F9" i="6"/>
  <c r="F25" i="6" s="1"/>
  <c r="M31" i="6" a="1"/>
  <c r="M31" i="6" s="1"/>
  <c r="C10" i="9" s="1"/>
  <c r="F17" i="6" l="1"/>
  <c r="C4" i="8" s="1"/>
  <c r="C8" i="8"/>
  <c r="M19" i="6" a="1"/>
  <c r="M19" i="6" s="1"/>
  <c r="C5"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<sst xmlns="http://schemas.openxmlformats.org/spreadsheetml/2006/main" count="5984" uniqueCount="1735">
  <si>
    <t>Conventional Treatment</t>
  </si>
  <si>
    <t>Membrane Treatment</t>
  </si>
  <si>
    <t>Ion Exchange</t>
  </si>
  <si>
    <t>Adsorption</t>
  </si>
  <si>
    <t>Chemical Disinfection</t>
  </si>
  <si>
    <t>PWDU</t>
  </si>
  <si>
    <t>Reverse Osmosis</t>
  </si>
  <si>
    <t>Turbidity</t>
  </si>
  <si>
    <t>True Colour</t>
  </si>
  <si>
    <t>pH</t>
  </si>
  <si>
    <t>Aluminum</t>
  </si>
  <si>
    <t>Total Coliforms</t>
  </si>
  <si>
    <t>Iron</t>
  </si>
  <si>
    <t>Manganese</t>
  </si>
  <si>
    <t>DOC</t>
  </si>
  <si>
    <t>HAA</t>
  </si>
  <si>
    <t>THM</t>
  </si>
  <si>
    <t>NTU</t>
  </si>
  <si>
    <t>TCU</t>
  </si>
  <si>
    <t>mg/L</t>
  </si>
  <si>
    <t>Membrane Treatment (MF &amp; UF)</t>
  </si>
  <si>
    <t>Membrane Treatment (NF &amp; RO)</t>
  </si>
  <si>
    <t>TSS</t>
  </si>
  <si>
    <t>New Source(s)</t>
  </si>
  <si>
    <t>Limited Organics Removal</t>
  </si>
  <si>
    <t>Clogging Issues; May require prefiltration</t>
  </si>
  <si>
    <t>Membrane Treatment (NF &amp; RO) +  Prefiltration</t>
  </si>
  <si>
    <t>&lt;</t>
  </si>
  <si>
    <t>&gt;=</t>
  </si>
  <si>
    <t>Clogging Issues; Extra Cost</t>
  </si>
  <si>
    <t>Flow</t>
  </si>
  <si>
    <t>m3/day</t>
  </si>
  <si>
    <t>Low flow condition</t>
  </si>
  <si>
    <t>Hardness</t>
  </si>
  <si>
    <t>&gt;</t>
  </si>
  <si>
    <t>Clogging Issues</t>
  </si>
  <si>
    <t>Interferes with Cation Removal</t>
  </si>
  <si>
    <t>Cationic Ion Exchange</t>
  </si>
  <si>
    <t>Anionic Ion Exchange</t>
  </si>
  <si>
    <t>Arsenic</t>
  </si>
  <si>
    <t>Target Parameter</t>
  </si>
  <si>
    <t>Sodium</t>
  </si>
  <si>
    <t>Barium</t>
  </si>
  <si>
    <t>Radium</t>
  </si>
  <si>
    <t>Uranium</t>
  </si>
  <si>
    <t>Adsorptive Media</t>
  </si>
  <si>
    <t>Interferes with Removal</t>
  </si>
  <si>
    <t xml:space="preserve">Flow </t>
  </si>
  <si>
    <t xml:space="preserve">&lt; </t>
  </si>
  <si>
    <t>POE Water Softener</t>
  </si>
  <si>
    <t>POE Sacraficial Media Filter</t>
  </si>
  <si>
    <t>POE Particulate Filter</t>
  </si>
  <si>
    <t>POE Reverse Osmosis</t>
  </si>
  <si>
    <t>POU Reverse Osmosis</t>
  </si>
  <si>
    <t>POU Activated Carbon</t>
  </si>
  <si>
    <t>POU UV System</t>
  </si>
  <si>
    <t>POU Ultrafiltration</t>
  </si>
  <si>
    <t>Population:</t>
  </si>
  <si>
    <t>Chlorine Disinfection</t>
  </si>
  <si>
    <t>UV Disinfection</t>
  </si>
  <si>
    <t>Screening</t>
  </si>
  <si>
    <t>Rapid Sand Filtration</t>
  </si>
  <si>
    <t>Membrane Filtration</t>
  </si>
  <si>
    <t>pH Adjustment</t>
  </si>
  <si>
    <t>Coagulation &amp; Flocculation</t>
  </si>
  <si>
    <t>Sedimentation</t>
  </si>
  <si>
    <t>Dissolved Air Flotation</t>
  </si>
  <si>
    <t>Oxidation</t>
  </si>
  <si>
    <t xml:space="preserve">Adsorption Media </t>
  </si>
  <si>
    <t>Present</t>
  </si>
  <si>
    <t>Absent</t>
  </si>
  <si>
    <t>Unknown</t>
  </si>
  <si>
    <t>Water Reservoir(s)</t>
  </si>
  <si>
    <t>Number of Dist. Systems</t>
  </si>
  <si>
    <t>Pump Stations</t>
  </si>
  <si>
    <t>Pressure Reducing Stations</t>
  </si>
  <si>
    <t>&gt;5</t>
  </si>
  <si>
    <t>Fire Hydrants</t>
  </si>
  <si>
    <t>Population on Dist. System(s)</t>
  </si>
  <si>
    <t>&lt;25%</t>
  </si>
  <si>
    <t>25-50%</t>
  </si>
  <si>
    <t>50-75%</t>
  </si>
  <si>
    <t>&gt;75%</t>
  </si>
  <si>
    <t>Raw Water Quality:</t>
  </si>
  <si>
    <t>Alkalinity</t>
  </si>
  <si>
    <t>Colour</t>
  </si>
  <si>
    <t xml:space="preserve">Turbidity </t>
  </si>
  <si>
    <t>Copper</t>
  </si>
  <si>
    <t>Sulphate</t>
  </si>
  <si>
    <t>TDS</t>
  </si>
  <si>
    <t>Treated Water Quality:</t>
  </si>
  <si>
    <t>Trihalomethanes (THM)</t>
  </si>
  <si>
    <t>Haloacetic Acid (HAA)</t>
  </si>
  <si>
    <t>Centralized Corrective Measures (CM)</t>
  </si>
  <si>
    <t>De-Centralized Corrective Measures (CM)</t>
  </si>
  <si>
    <t>POE Water Softeners</t>
  </si>
  <si>
    <t>POE Particulate Filters</t>
  </si>
  <si>
    <t>POU Under Sink RO</t>
  </si>
  <si>
    <t>POU Activated Carbon Filters</t>
  </si>
  <si>
    <t>Abraham's Cove</t>
  </si>
  <si>
    <t>Adam's Cove</t>
  </si>
  <si>
    <t>Admiral's Beach</t>
  </si>
  <si>
    <t>Air Strip Road</t>
  </si>
  <si>
    <t>Back Cove Area</t>
  </si>
  <si>
    <t>Badger</t>
  </si>
  <si>
    <t>Baine Harbour</t>
  </si>
  <si>
    <t>Barachois Brook</t>
  </si>
  <si>
    <t>Bauline</t>
  </si>
  <si>
    <t>Bear Cove</t>
  </si>
  <si>
    <t>Benoit's Siding (aka Bennett's Siding)</t>
  </si>
  <si>
    <t>Black Duck (Siding)</t>
  </si>
  <si>
    <t>Blackhead + Adam's Cove</t>
  </si>
  <si>
    <t>Blaketown</t>
  </si>
  <si>
    <t>Blaketown Centre</t>
  </si>
  <si>
    <t>Blaketown North</t>
  </si>
  <si>
    <t>Blaketown South</t>
  </si>
  <si>
    <t>Broad Cove</t>
  </si>
  <si>
    <t>Bryant's Cove South Side</t>
  </si>
  <si>
    <t>Bunyan's Cove</t>
  </si>
  <si>
    <t>Cappahayden</t>
  </si>
  <si>
    <t>Cemetery Road &amp; Main Road</t>
  </si>
  <si>
    <t>Centre Canning's Cove</t>
  </si>
  <si>
    <t>Champneys Arm</t>
  </si>
  <si>
    <t>Change Islands - PWDU</t>
  </si>
  <si>
    <t>Deep Bight</t>
  </si>
  <si>
    <t>Doyles</t>
  </si>
  <si>
    <t>Dunphey's Hill area</t>
  </si>
  <si>
    <t>Eastport (+Sandy Cove)</t>
  </si>
  <si>
    <t>Felix Cove</t>
  </si>
  <si>
    <t>Fermeuse</t>
  </si>
  <si>
    <t>Flat Bay (East)</t>
  </si>
  <si>
    <t>Flat Bay West</t>
  </si>
  <si>
    <t>Forge Hill area</t>
  </si>
  <si>
    <t>Fox Roost-Margaree</t>
  </si>
  <si>
    <t>Fox Roost-Margaree - PWDU</t>
  </si>
  <si>
    <t>Frenchman's Cove</t>
  </si>
  <si>
    <t>Freshwater (Carbonear)</t>
  </si>
  <si>
    <t>Georgetown</t>
  </si>
  <si>
    <t>Gilberts Hill</t>
  </si>
  <si>
    <t>Grates Cove Centre</t>
  </si>
  <si>
    <t>Grates Cove North End</t>
  </si>
  <si>
    <t>Grates Cove South End</t>
  </si>
  <si>
    <t>Great Codroy East</t>
  </si>
  <si>
    <t>Great Codroy West</t>
  </si>
  <si>
    <t>Happy Valley-Goose Bay</t>
  </si>
  <si>
    <t>Harbour Drive</t>
  </si>
  <si>
    <t>Harbour Drive &amp; Main Road</t>
  </si>
  <si>
    <t>Harbour Grace South Lower</t>
  </si>
  <si>
    <t>Harbour Grace South Upper</t>
  </si>
  <si>
    <t>Harbour Main, Chapel's Cove, Lakeview</t>
  </si>
  <si>
    <t>Harcourt-Monroe-Waterville</t>
  </si>
  <si>
    <t>Harry's Harbour</t>
  </si>
  <si>
    <t>Healey's Pond Rd, Old Rd &amp; Main Rd</t>
  </si>
  <si>
    <t>Heatherton</t>
  </si>
  <si>
    <t>Highlands</t>
  </si>
  <si>
    <t>Hodge's Cove</t>
  </si>
  <si>
    <t>Hodgewater Line East &amp; Juniper Stump</t>
  </si>
  <si>
    <t>Holyrood</t>
  </si>
  <si>
    <t>Hopeall</t>
  </si>
  <si>
    <t>Hunchback Hill</t>
  </si>
  <si>
    <t>Jean de Baie</t>
  </si>
  <si>
    <t>Jeffrey's</t>
  </si>
  <si>
    <t>Kippens</t>
  </si>
  <si>
    <t>Lance Cove</t>
  </si>
  <si>
    <t>Langdon's Cove</t>
  </si>
  <si>
    <t>Lock Leven</t>
  </si>
  <si>
    <t>Lower Bacon Cove</t>
  </si>
  <si>
    <t>Lower Canning's Cove</t>
  </si>
  <si>
    <t>Lower Cove</t>
  </si>
  <si>
    <t>Marysvale, Long Pond</t>
  </si>
  <si>
    <t>Mattis Point</t>
  </si>
  <si>
    <t>McCallum</t>
  </si>
  <si>
    <t>McKay's</t>
  </si>
  <si>
    <t>Merrigan's Lane + Main Rd</t>
  </si>
  <si>
    <t>Near highway</t>
  </si>
  <si>
    <t>New Harbour</t>
  </si>
  <si>
    <t>New Housing Area</t>
  </si>
  <si>
    <t>North Harbour North End, tap outlet</t>
  </si>
  <si>
    <t>North Side</t>
  </si>
  <si>
    <t>North Side Cavendish</t>
  </si>
  <si>
    <t>North West Brook, Ivany Cove</t>
  </si>
  <si>
    <t>North West River</t>
  </si>
  <si>
    <t>O'Donnell's</t>
  </si>
  <si>
    <t>Old Road and Coles Cresent</t>
  </si>
  <si>
    <t>O'Regan's East</t>
  </si>
  <si>
    <t>Otterbury</t>
  </si>
  <si>
    <t>Petley</t>
  </si>
  <si>
    <t>Piccadilly Slant</t>
  </si>
  <si>
    <t>Port au Choix</t>
  </si>
  <si>
    <t>Port au Port East</t>
  </si>
  <si>
    <t>Port au Port West, Aguathuna</t>
  </si>
  <si>
    <t>Port Kirwan</t>
  </si>
  <si>
    <t>Port Rexton</t>
  </si>
  <si>
    <t>Port Rexton (Seasonal Use)</t>
  </si>
  <si>
    <t>Raleigh</t>
  </si>
  <si>
    <t>Red Harbour</t>
  </si>
  <si>
    <t>Riverhead</t>
  </si>
  <si>
    <t>Riverhead (St. Mary's Bay)</t>
  </si>
  <si>
    <t>Robinson's</t>
  </si>
  <si>
    <t>Sandringham</t>
  </si>
  <si>
    <t>Sandy Cove</t>
  </si>
  <si>
    <t>Sheaves Cove</t>
  </si>
  <si>
    <t>Sheppardville</t>
  </si>
  <si>
    <t>Sheshatshui - Indian Band Council</t>
  </si>
  <si>
    <t>Ship Cove</t>
  </si>
  <si>
    <t>Ship Cove East</t>
  </si>
  <si>
    <t>Ship Cove, Jerry's Nose</t>
  </si>
  <si>
    <t>Small Point</t>
  </si>
  <si>
    <t>South Dildo</t>
  </si>
  <si>
    <t>Springdale Industrial Park</t>
  </si>
  <si>
    <t>St. Alban's</t>
  </si>
  <si>
    <t>St. Andrew's</t>
  </si>
  <si>
    <t>St. Andrew's East</t>
  </si>
  <si>
    <t>St. Fintan's</t>
  </si>
  <si>
    <t>St. Fintan's, St. David's</t>
  </si>
  <si>
    <t>St. George's</t>
  </si>
  <si>
    <t>St. Joseph's S.M.B.</t>
  </si>
  <si>
    <t>St. Lunaire-Griquet</t>
  </si>
  <si>
    <t>St. Mary's</t>
  </si>
  <si>
    <t>St. Patricks</t>
  </si>
  <si>
    <t>Stephenville</t>
  </si>
  <si>
    <t>Stephenvillle Crossing</t>
  </si>
  <si>
    <t>Swift Current (Hollett's Point)</t>
  </si>
  <si>
    <t>Thickett</t>
  </si>
  <si>
    <t>Tompkins</t>
  </si>
  <si>
    <t>Turkswater &amp; Hodgewater Line West</t>
  </si>
  <si>
    <t>Upper Amherst Cove</t>
  </si>
  <si>
    <t>Upper Area</t>
  </si>
  <si>
    <t>Upper Bacon Cove, Kitchuses</t>
  </si>
  <si>
    <t>Upper Canning's Cove</t>
  </si>
  <si>
    <t>Upper Cove</t>
  </si>
  <si>
    <t>Upper Cove Centre</t>
  </si>
  <si>
    <t>Upper Cove South</t>
  </si>
  <si>
    <t>Upper Ferry</t>
  </si>
  <si>
    <t>Upper Ferry - Lower</t>
  </si>
  <si>
    <t>Upper Ferry - Middle</t>
  </si>
  <si>
    <t>Upper Ferry - Upper</t>
  </si>
  <si>
    <t>Wabana</t>
  </si>
  <si>
    <t>Wabana - PWDU</t>
  </si>
  <si>
    <t>West St. Modeste</t>
  </si>
  <si>
    <t>Winterland</t>
  </si>
  <si>
    <t>Groundwater</t>
  </si>
  <si>
    <t>Service Area</t>
  </si>
  <si>
    <t>Water Source</t>
  </si>
  <si>
    <t>Anchor Point</t>
  </si>
  <si>
    <t>Appleton (+Glenwood)</t>
  </si>
  <si>
    <t>Aquaforte</t>
  </si>
  <si>
    <t>Arnold's Cove</t>
  </si>
  <si>
    <t>Avondale</t>
  </si>
  <si>
    <t>Baie Verte</t>
  </si>
  <si>
    <t>Bartletts Harbour</t>
  </si>
  <si>
    <t>Bay de Verde</t>
  </si>
  <si>
    <t>Bay L'Argent</t>
  </si>
  <si>
    <t>Bay Roberts</t>
  </si>
  <si>
    <t>Beaches</t>
  </si>
  <si>
    <t>Beachside</t>
  </si>
  <si>
    <t>Bellburns</t>
  </si>
  <si>
    <t>Belleoram</t>
  </si>
  <si>
    <t>Bellevue</t>
  </si>
  <si>
    <t>Bellevue Beach</t>
  </si>
  <si>
    <t>Benton</t>
  </si>
  <si>
    <t>Bide Arm</t>
  </si>
  <si>
    <t>Birchy Bay</t>
  </si>
  <si>
    <t>Bird Cove (+Brig Bay)</t>
  </si>
  <si>
    <t>Biscay Bay</t>
  </si>
  <si>
    <t>Bishop's Falls</t>
  </si>
  <si>
    <t>Black Duck Cove</t>
  </si>
  <si>
    <t>Black Tickle-Domino - Outside Tap</t>
  </si>
  <si>
    <t>Black Tickle-Domino - PWDU</t>
  </si>
  <si>
    <t>Bonavista</t>
  </si>
  <si>
    <t>Botwood</t>
  </si>
  <si>
    <t>Branch (Backup Supply)</t>
  </si>
  <si>
    <t>Brent's Cove</t>
  </si>
  <si>
    <t>Brig Bay</t>
  </si>
  <si>
    <t>Brighton</t>
  </si>
  <si>
    <t>Brigus (+Cupids, +South River)</t>
  </si>
  <si>
    <t>Bryant's Cove (Backup Supply)</t>
  </si>
  <si>
    <t>Buchans</t>
  </si>
  <si>
    <t>Buchans - PWDU</t>
  </si>
  <si>
    <t>Buchans Junction</t>
  </si>
  <si>
    <t>Burgeo</t>
  </si>
  <si>
    <t>Burgoyne's Cove</t>
  </si>
  <si>
    <t>Burin</t>
  </si>
  <si>
    <t>Burin (+Lewin's Cove)</t>
  </si>
  <si>
    <t>Burlington</t>
  </si>
  <si>
    <t>Burnt Islands</t>
  </si>
  <si>
    <t>Burnt Islands - PWDU</t>
  </si>
  <si>
    <t>Campbellton</t>
  </si>
  <si>
    <t>Cape Freels North</t>
  </si>
  <si>
    <t>Cape St. George, Red Brook, De-Grau, Marches Point</t>
  </si>
  <si>
    <t>Carbonear</t>
  </si>
  <si>
    <t>Carmanville</t>
  </si>
  <si>
    <t>Cartwright</t>
  </si>
  <si>
    <t>Cartwright - PWDU</t>
  </si>
  <si>
    <t>Castor River North</t>
  </si>
  <si>
    <t>Castor River South</t>
  </si>
  <si>
    <t>Cavendish</t>
  </si>
  <si>
    <t>Centreville-Wareham</t>
  </si>
  <si>
    <t>Chanceport</t>
  </si>
  <si>
    <t>Channel-Port Aux Basques</t>
  </si>
  <si>
    <t>Charlottetown (Labrador)</t>
  </si>
  <si>
    <t>Charlottetown (Labrador) - PWDU</t>
  </si>
  <si>
    <t>Churchill Falls</t>
  </si>
  <si>
    <t>Clarenville, Shoal Harbour</t>
  </si>
  <si>
    <t>Clarkes Beach</t>
  </si>
  <si>
    <t>Colliers</t>
  </si>
  <si>
    <t>Come By Chance</t>
  </si>
  <si>
    <t>Comfort Cove-Newstead</t>
  </si>
  <si>
    <t>Conception Bay South</t>
  </si>
  <si>
    <t>Conche</t>
  </si>
  <si>
    <t>Conne River</t>
  </si>
  <si>
    <t>Cook's Harbour</t>
  </si>
  <si>
    <t>Corner Brook (+Massey Drive, +Mount Moriah)</t>
  </si>
  <si>
    <t>Corner Brook (Curling) (+Mount Moriah)</t>
  </si>
  <si>
    <t>Corner Brook (Portion of westside)</t>
  </si>
  <si>
    <t>Cottlesville</t>
  </si>
  <si>
    <t>Cottrell's Cove</t>
  </si>
  <si>
    <t>Cow Head</t>
  </si>
  <si>
    <t>Cow Head - PWDU</t>
  </si>
  <si>
    <t>Cox's Cove</t>
  </si>
  <si>
    <t>Crow Head</t>
  </si>
  <si>
    <t>Cupids</t>
  </si>
  <si>
    <t>Daniel's Harbour</t>
  </si>
  <si>
    <t>Deadman's Bay</t>
  </si>
  <si>
    <t>Deer Lake (+Reidville)</t>
  </si>
  <si>
    <t>Dildo, Broad Cove (+South Dildo)</t>
  </si>
  <si>
    <t>Dover</t>
  </si>
  <si>
    <t>Dunville</t>
  </si>
  <si>
    <t>Eddies Cove West</t>
  </si>
  <si>
    <t>Elliston</t>
  </si>
  <si>
    <t>Embree (+Little Burnt Bay)</t>
  </si>
  <si>
    <t>Englee</t>
  </si>
  <si>
    <t>Fairbanks-Hillgrade</t>
  </si>
  <si>
    <t>Fermeuse, Kingman's</t>
  </si>
  <si>
    <t>Ferryland</t>
  </si>
  <si>
    <t>Fleur De Lys</t>
  </si>
  <si>
    <t>Flower's Cove (+Nameless Cove)</t>
  </si>
  <si>
    <t>Fogo</t>
  </si>
  <si>
    <t>Fogo - PWDU</t>
  </si>
  <si>
    <t>Forresters Point</t>
  </si>
  <si>
    <t>Forteau</t>
  </si>
  <si>
    <t>Fortune (+Grand Bank)</t>
  </si>
  <si>
    <t>Fox Cove-Mortier</t>
  </si>
  <si>
    <t>Francois</t>
  </si>
  <si>
    <t>Frenchman's Cove Area</t>
  </si>
  <si>
    <t>Freshwater, Argentia site, Dunville</t>
  </si>
  <si>
    <t>Gallants</t>
  </si>
  <si>
    <t>Gambo</t>
  </si>
  <si>
    <t>Gander</t>
  </si>
  <si>
    <t>Gander Bay South - PWDU</t>
  </si>
  <si>
    <t>Garden Cove</t>
  </si>
  <si>
    <t>Garnish</t>
  </si>
  <si>
    <t>Gaskiers-Point La Haye</t>
  </si>
  <si>
    <t>Gaultois</t>
  </si>
  <si>
    <t>Gaultois - PWDU</t>
  </si>
  <si>
    <t>George's Brook-Milton</t>
  </si>
  <si>
    <t>George's Point, Harris Point</t>
  </si>
  <si>
    <t>Gillams</t>
  </si>
  <si>
    <t>Glenburnie-Birchy Head-Shoal Brook</t>
  </si>
  <si>
    <t>Glenwood</t>
  </si>
  <si>
    <t>Glovertown</t>
  </si>
  <si>
    <t>Goobies</t>
  </si>
  <si>
    <t>Goose Cove East</t>
  </si>
  <si>
    <t>Grand Bank</t>
  </si>
  <si>
    <t>Grand Bank (Backup Supply)</t>
  </si>
  <si>
    <t>Grand Falls-Windsor (+Bishop's Falls, +Wooddale, +Botwood, +Peterview)</t>
  </si>
  <si>
    <t>Grand Le Pierre</t>
  </si>
  <si>
    <t>Great Brehat</t>
  </si>
  <si>
    <t>Green Island Brook</t>
  </si>
  <si>
    <t>Greenspond</t>
  </si>
  <si>
    <t>Grey River</t>
  </si>
  <si>
    <t>Gunners Cove</t>
  </si>
  <si>
    <t>Halfway Point, Benoit's Cove, John's Beach</t>
  </si>
  <si>
    <t>Hampden</t>
  </si>
  <si>
    <t>Hant's Harbour</t>
  </si>
  <si>
    <t>Happy Adventure</t>
  </si>
  <si>
    <t>Harbour Breton</t>
  </si>
  <si>
    <t>Harbour Grace, Harbour Grace South (+Riverhead)</t>
  </si>
  <si>
    <t>Harbour Mille, Little Harbour East (Fortune Bay)</t>
  </si>
  <si>
    <t>Hare Bay (+Dover)</t>
  </si>
  <si>
    <t>Hawke's Bay</t>
  </si>
  <si>
    <t>Heart's Content</t>
  </si>
  <si>
    <t>Heart's Delight-Islington</t>
  </si>
  <si>
    <t>Heart's Desire</t>
  </si>
  <si>
    <t>Hermitage-Sandyville</t>
  </si>
  <si>
    <t>Hermitage-Sandyville - PWDU</t>
  </si>
  <si>
    <t>Herring Neck, Hatchet Harbour, Salt Harbour, Shoal Cove, Sunnyside</t>
  </si>
  <si>
    <t>Hickman's Harbour-Robinson Bight</t>
  </si>
  <si>
    <t>Hopedale</t>
  </si>
  <si>
    <t>Howley</t>
  </si>
  <si>
    <t>Howley - PWDU</t>
  </si>
  <si>
    <t>Hughes Brook</t>
  </si>
  <si>
    <t>Indian Bay</t>
  </si>
  <si>
    <t>Irishtown</t>
  </si>
  <si>
    <t>Isle aux Morts</t>
  </si>
  <si>
    <t>Isle aux Morts - PWDU</t>
  </si>
  <si>
    <t>Jackson's Arm</t>
  </si>
  <si>
    <t>Jackson's Arm - PWDU</t>
  </si>
  <si>
    <t>Joe Batt's Arm-Barr'd Islands-Shoal Bay</t>
  </si>
  <si>
    <t>Keels</t>
  </si>
  <si>
    <t>King's Point</t>
  </si>
  <si>
    <t>La Poile</t>
  </si>
  <si>
    <t>La Scie</t>
  </si>
  <si>
    <t>Labrador City</t>
  </si>
  <si>
    <t>Lamaline</t>
  </si>
  <si>
    <t>Lamaline - PWDU</t>
  </si>
  <si>
    <t>L'Anse au Clair</t>
  </si>
  <si>
    <t>L'Anse au Loup</t>
  </si>
  <si>
    <t>Lark Harbour</t>
  </si>
  <si>
    <t>Lawn</t>
  </si>
  <si>
    <t>Lawn - PWDU</t>
  </si>
  <si>
    <t>Leading Tickles</t>
  </si>
  <si>
    <t>Leading Tickles - PWDU</t>
  </si>
  <si>
    <t>Lewin's Cove</t>
  </si>
  <si>
    <t>Lewisporte</t>
  </si>
  <si>
    <t>Little Bay</t>
  </si>
  <si>
    <t>Little Burnt Bay</t>
  </si>
  <si>
    <t>Little Catalina</t>
  </si>
  <si>
    <t>Little Harbour East (Placentia Bay)</t>
  </si>
  <si>
    <t>Little St. Lawrence</t>
  </si>
  <si>
    <t>Long Harbour-Mount Arlington Heights</t>
  </si>
  <si>
    <t>Loon Bay</t>
  </si>
  <si>
    <t>Lourdes (+West Bay)</t>
  </si>
  <si>
    <t>Lower Lance Cove</t>
  </si>
  <si>
    <t>Lumsden</t>
  </si>
  <si>
    <t>Lushes Bight, Beaumont</t>
  </si>
  <si>
    <t>Lushes Bight, Beaumont - PWDU</t>
  </si>
  <si>
    <t>Main Brook</t>
  </si>
  <si>
    <t>Mainland</t>
  </si>
  <si>
    <t>Makkovik</t>
  </si>
  <si>
    <t>Makkovik - PWDU</t>
  </si>
  <si>
    <t>Mary's Harbour</t>
  </si>
  <si>
    <t>Mary's Harbour - PWDU</t>
  </si>
  <si>
    <t>Marystown</t>
  </si>
  <si>
    <t>Massey Drive</t>
  </si>
  <si>
    <t>McIvers</t>
  </si>
  <si>
    <t>Meadows, Summerside West</t>
  </si>
  <si>
    <t>Melrose</t>
  </si>
  <si>
    <t>Merritt's Harbour</t>
  </si>
  <si>
    <t>Middle Arm</t>
  </si>
  <si>
    <t>Miles Cove</t>
  </si>
  <si>
    <t>Millertown</t>
  </si>
  <si>
    <t>Milltown, Head of Bay D'Espoir</t>
  </si>
  <si>
    <t>Milton</t>
  </si>
  <si>
    <t>Ming's Bight</t>
  </si>
  <si>
    <t>Morrisville</t>
  </si>
  <si>
    <t>Mount Moriah</t>
  </si>
  <si>
    <t>Mount Pearl</t>
  </si>
  <si>
    <t>Musgrave Harbour</t>
  </si>
  <si>
    <t>Nain</t>
  </si>
  <si>
    <t>Nameless Cove / Flower Cove</t>
  </si>
  <si>
    <t>Natuashish (Sango Bay)</t>
  </si>
  <si>
    <t>New Perlican</t>
  </si>
  <si>
    <t>Newman's Cove</t>
  </si>
  <si>
    <t>Newtown-Templeman</t>
  </si>
  <si>
    <t>Nippers Harbour</t>
  </si>
  <si>
    <t>Norman's Cove-Long Cove</t>
  </si>
  <si>
    <t>Norris Arm (south)</t>
  </si>
  <si>
    <t>Norris Point</t>
  </si>
  <si>
    <t>North Harbour</t>
  </si>
  <si>
    <t>Northern Arm</t>
  </si>
  <si>
    <t>Old Perlican</t>
  </si>
  <si>
    <t>Pacquet</t>
  </si>
  <si>
    <t>Pacquet - PWDU</t>
  </si>
  <si>
    <t>Paradise</t>
  </si>
  <si>
    <t>Parkers Cove</t>
  </si>
  <si>
    <t>Parson's Pond</t>
  </si>
  <si>
    <t>Pasadena</t>
  </si>
  <si>
    <t>Peterview</t>
  </si>
  <si>
    <t>Petit Forte</t>
  </si>
  <si>
    <t>Petty Harbour-Maddox Cove</t>
  </si>
  <si>
    <t>Phillips Head</t>
  </si>
  <si>
    <t>Piccadilly Head (+West Bay)</t>
  </si>
  <si>
    <t>Pigeon Cove - St. Barbe</t>
  </si>
  <si>
    <t>Pilley's Island</t>
  </si>
  <si>
    <t>Placentia, Jerseyside, SE Placentia</t>
  </si>
  <si>
    <t>Pleasantview</t>
  </si>
  <si>
    <t>Plum Point</t>
  </si>
  <si>
    <t>Point Lance</t>
  </si>
  <si>
    <t>Point Leamington</t>
  </si>
  <si>
    <t>Point May</t>
  </si>
  <si>
    <t>Point May - PWDU</t>
  </si>
  <si>
    <t>Point of Bay</t>
  </si>
  <si>
    <t>Pollards Point East</t>
  </si>
  <si>
    <t>Pollards Point, Country Cove</t>
  </si>
  <si>
    <t>Pool's Cove</t>
  </si>
  <si>
    <t>Port Albert</t>
  </si>
  <si>
    <t>Port Anson</t>
  </si>
  <si>
    <t>Port au Bras</t>
  </si>
  <si>
    <t>Port au Choix - PWDU</t>
  </si>
  <si>
    <t>Port Blandford</t>
  </si>
  <si>
    <t>Port Hope Simpson</t>
  </si>
  <si>
    <t>Port Saunders</t>
  </si>
  <si>
    <t>Port Saunders - PWDU</t>
  </si>
  <si>
    <t>Port Union, Catalina (+Little Catalina)</t>
  </si>
  <si>
    <t>Portland Creek</t>
  </si>
  <si>
    <t>Portugal Cove South</t>
  </si>
  <si>
    <t>Portugal Cove-St. Phillips</t>
  </si>
  <si>
    <t>Postville</t>
  </si>
  <si>
    <t>Postville - PWDU</t>
  </si>
  <si>
    <t>Pouch Cove</t>
  </si>
  <si>
    <t>Purcell's Harbour</t>
  </si>
  <si>
    <t>Pynn's Brook</t>
  </si>
  <si>
    <t>Queen's Cove</t>
  </si>
  <si>
    <t>Ramea</t>
  </si>
  <si>
    <t>Ramea - PWDU</t>
  </si>
  <si>
    <t>Rattling Brook</t>
  </si>
  <si>
    <t>Red Bay</t>
  </si>
  <si>
    <t>Reidville</t>
  </si>
  <si>
    <t>Rigolet</t>
  </si>
  <si>
    <t>Rigolet - PWDU</t>
  </si>
  <si>
    <t>River of Ponds</t>
  </si>
  <si>
    <t>Robert's Arm</t>
  </si>
  <si>
    <t>Rocky Harbour</t>
  </si>
  <si>
    <t>Roddickton</t>
  </si>
  <si>
    <t>Rose Blanche-Harbour Le Cou</t>
  </si>
  <si>
    <t>Rushoon</t>
  </si>
  <si>
    <t>Salmon Cove</t>
  </si>
  <si>
    <t>Salvage</t>
  </si>
  <si>
    <t>Seal Cove, F.B.</t>
  </si>
  <si>
    <t>Seal Cove, F.B. - PWDU</t>
  </si>
  <si>
    <t>Seal Cove, W.B.</t>
  </si>
  <si>
    <t>Seldom-Little Seldom</t>
  </si>
  <si>
    <t>Seldom-Little Seldom - PWDU</t>
  </si>
  <si>
    <t>Shoe Cove</t>
  </si>
  <si>
    <t>Sibley's Cove, Lead Cove</t>
  </si>
  <si>
    <t>Silverdale, Nickey's Nose Cove</t>
  </si>
  <si>
    <t>Smith's Harbour</t>
  </si>
  <si>
    <t>Sop's Arm</t>
  </si>
  <si>
    <t>South Brook</t>
  </si>
  <si>
    <t>South River</t>
  </si>
  <si>
    <t>Southern Harbour</t>
  </si>
  <si>
    <t>Southport</t>
  </si>
  <si>
    <t>Spaniard's Bay (+Upper Island Cove, + Bryant's Cove)</t>
  </si>
  <si>
    <t>Springdale</t>
  </si>
  <si>
    <t>St. Anthony</t>
  </si>
  <si>
    <t>St. Anthony Bight</t>
  </si>
  <si>
    <t>St. Bernard's-Jacques Fontaine</t>
  </si>
  <si>
    <t>St. Bride's</t>
  </si>
  <si>
    <t>St. John's</t>
  </si>
  <si>
    <t>St. John's (+Mt. Pearl, +Paradise, +Portugal Cove-St. Phillips, +CBS)</t>
  </si>
  <si>
    <t>St. Judes</t>
  </si>
  <si>
    <t>St. Lawrence</t>
  </si>
  <si>
    <t>St. Lawrence - PWDU</t>
  </si>
  <si>
    <t>St. Lewis</t>
  </si>
  <si>
    <t>St. Pauls</t>
  </si>
  <si>
    <t>St. Shott's</t>
  </si>
  <si>
    <t>Steady Brook</t>
  </si>
  <si>
    <t>Stoneville</t>
  </si>
  <si>
    <t>Straitsview</t>
  </si>
  <si>
    <t>Summerford (+Cottlesville)</t>
  </si>
  <si>
    <t>Summerside</t>
  </si>
  <si>
    <t>Sunnyside</t>
  </si>
  <si>
    <t>Terrenceville</t>
  </si>
  <si>
    <t>Thornlea</t>
  </si>
  <si>
    <t>Tilt Cove</t>
  </si>
  <si>
    <t>Tilting</t>
  </si>
  <si>
    <t>Tizzard's Harbour</t>
  </si>
  <si>
    <t>Torbay</t>
  </si>
  <si>
    <t>Trepassey</t>
  </si>
  <si>
    <t>Trinity</t>
  </si>
  <si>
    <t>Trinity, T.B.</t>
  </si>
  <si>
    <t>Triton, Jim's Cove, Card's Harbour</t>
  </si>
  <si>
    <t>Trout River</t>
  </si>
  <si>
    <t>Twillingate</t>
  </si>
  <si>
    <t>Upper Island Cove</t>
  </si>
  <si>
    <t>Victoria (+Salmon Cove)</t>
  </si>
  <si>
    <t>Wabush</t>
  </si>
  <si>
    <t>Wesleyville-Badger's Quay-Pool's Island, Brookfield-Poundcove-Newtown-Templeman</t>
  </si>
  <si>
    <t>West Bay</t>
  </si>
  <si>
    <t>Westport</t>
  </si>
  <si>
    <t>Whitbourne</t>
  </si>
  <si>
    <t>Whiteway - PWDU</t>
  </si>
  <si>
    <t>Whiteway (+Cavendish)</t>
  </si>
  <si>
    <t>Wild Cove</t>
  </si>
  <si>
    <t>Winterton</t>
  </si>
  <si>
    <t>Wooddale</t>
  </si>
  <si>
    <t>Woodstock</t>
  </si>
  <si>
    <t>Woody Point</t>
  </si>
  <si>
    <t>Surface Water</t>
  </si>
  <si>
    <t>Cold Brook</t>
  </si>
  <si>
    <t>Population</t>
  </si>
  <si>
    <t>INDEX Match MACHINE</t>
  </si>
  <si>
    <t>T_Colour</t>
  </si>
  <si>
    <t xml:space="preserve">T_Turbidity </t>
  </si>
  <si>
    <t>T_Alkalinity</t>
  </si>
  <si>
    <t>T_pH</t>
  </si>
  <si>
    <t>T_Hardness</t>
  </si>
  <si>
    <t>T_Iron</t>
  </si>
  <si>
    <t>T_Manganese</t>
  </si>
  <si>
    <t>T_Copper</t>
  </si>
  <si>
    <t>T_Sulphate</t>
  </si>
  <si>
    <t>T_DOC</t>
  </si>
  <si>
    <t>T_TDS</t>
  </si>
  <si>
    <t>T_THM</t>
  </si>
  <si>
    <t>T_HAA</t>
  </si>
  <si>
    <t>T_tURB</t>
  </si>
  <si>
    <t>Admirals Beach</t>
  </si>
  <si>
    <t>2 Well Fields</t>
  </si>
  <si>
    <t>Well Cove Brook</t>
  </si>
  <si>
    <t>Water Source:</t>
  </si>
  <si>
    <t xml:space="preserve">Community </t>
  </si>
  <si>
    <t>Community</t>
  </si>
  <si>
    <t>Supply Name</t>
  </si>
  <si>
    <t>Appleton</t>
  </si>
  <si>
    <t>Gander Lake (The Outflow)</t>
  </si>
  <si>
    <t>Davies Pond</t>
  </si>
  <si>
    <t>Steve's Pond (2 Intakes)</t>
  </si>
  <si>
    <t>Lees Pond</t>
  </si>
  <si>
    <t>Well Field, 2 wells on standby</t>
  </si>
  <si>
    <t>Southern Arm Pond</t>
  </si>
  <si>
    <t>Baine Harbour Pond</t>
  </si>
  <si>
    <t>Dug</t>
  </si>
  <si>
    <t>Drilled</t>
  </si>
  <si>
    <t>Long Pond (same as Castors River North)</t>
  </si>
  <si>
    <t>#1 Brook Path Well</t>
  </si>
  <si>
    <t>Island Pond</t>
  </si>
  <si>
    <t>Sugarloaf Hill Pond</t>
  </si>
  <si>
    <t>Rocky Pond</t>
  </si>
  <si>
    <t>Bay St. George South</t>
  </si>
  <si>
    <t>#1 Well Heatherton (Home Hardware)</t>
  </si>
  <si>
    <t>#3 Brian Pumphrey Well Highlands</t>
  </si>
  <si>
    <t>#1 Well Jeffery's (Joe Curnew)</t>
  </si>
  <si>
    <t>#3 Well Jeffery's (Sid Shears)</t>
  </si>
  <si>
    <t>#2 Well Jeffery's (Calvin Madore)</t>
  </si>
  <si>
    <t>#6 Well Loch Leven (Jerry Quilty)</t>
  </si>
  <si>
    <t>#3 Woodworth Well McKay's</t>
  </si>
  <si>
    <t>#7 Well McKay's (Gordon Hulan)</t>
  </si>
  <si>
    <t>#2B Lions Club Well</t>
  </si>
  <si>
    <t>#1 Well Robinson's (Louie MacDonald)</t>
  </si>
  <si>
    <t>#3 Well Robinson's (Gales)</t>
  </si>
  <si>
    <t>#2 Well St. Fintan's (Louis King)</t>
  </si>
  <si>
    <t>#1 Well St. Fintan's (The Y)</t>
  </si>
  <si>
    <t>Grassey Pond Brook</t>
  </si>
  <si>
    <t>Long Pond</t>
  </si>
  <si>
    <t>Lower Bear Cove</t>
  </si>
  <si>
    <t>Upper Bear Cove</t>
  </si>
  <si>
    <t>Bound Brook Tributary</t>
  </si>
  <si>
    <t>Rabbits Pond</t>
  </si>
  <si>
    <t>Big Pond</t>
  </si>
  <si>
    <t>Unnamed Brook</t>
  </si>
  <si>
    <t>Benoit's Siding</t>
  </si>
  <si>
    <t># 2 Well Doyles</t>
  </si>
  <si>
    <t>Little Pond</t>
  </si>
  <si>
    <t>Jumper's Pond</t>
  </si>
  <si>
    <t>Bird Cove</t>
  </si>
  <si>
    <t>Inner Gilmour Pond</t>
  </si>
  <si>
    <t>Unnamed Pond</t>
  </si>
  <si>
    <t>Northern Arm Lake</t>
  </si>
  <si>
    <t>Black Duck</t>
  </si>
  <si>
    <t>#2 Well</t>
  </si>
  <si>
    <t>#1 Well</t>
  </si>
  <si>
    <t>Long Pond - Black Duck Cove Intake</t>
  </si>
  <si>
    <t>Black Tickle-Domino</t>
  </si>
  <si>
    <t>Martin's Pond - Tap at Pumphouse</t>
  </si>
  <si>
    <t>#2 Daphne Pincent Well</t>
  </si>
  <si>
    <t>#3 Fred Osborne Well</t>
  </si>
  <si>
    <t>#4 Hilda Barrett Well</t>
  </si>
  <si>
    <t>#1 Selby Mercer Well</t>
  </si>
  <si>
    <t>Branch</t>
  </si>
  <si>
    <t>Valley Pond (Backup Supply)</t>
  </si>
  <si>
    <t>Paddy's Pond</t>
  </si>
  <si>
    <t>Hynes Cove Pond</t>
  </si>
  <si>
    <t>Brigus</t>
  </si>
  <si>
    <t>Brigus Long Pond (to Brigus)</t>
  </si>
  <si>
    <t>Brigus South</t>
  </si>
  <si>
    <t>#2 Well Dunphey's Hilll</t>
  </si>
  <si>
    <t>#1 Well Forge Hill</t>
  </si>
  <si>
    <t>#3 Well Main Road</t>
  </si>
  <si>
    <t>Bryant's Cove</t>
  </si>
  <si>
    <t>Kelly's Pond (Spider's Pond)</t>
  </si>
  <si>
    <t>#1 Well - Bert James Well
#2 Well - Baxter Bowering Well</t>
  </si>
  <si>
    <t>Buchans Lake aka Sandy Lake</t>
  </si>
  <si>
    <t>Lapland Pond</t>
  </si>
  <si>
    <t>#1 Wellfield</t>
  </si>
  <si>
    <t>Lower Rocky Pond</t>
  </si>
  <si>
    <t>Gripe Cove Pond</t>
  </si>
  <si>
    <t>Eastern Island Pond</t>
  </si>
  <si>
    <t>Long Lake</t>
  </si>
  <si>
    <t>Indian Arm Brook</t>
  </si>
  <si>
    <t>Canning's Cove</t>
  </si>
  <si>
    <t>#3 Well - Glenda Penney</t>
  </si>
  <si>
    <t>#1 Well - Pleman Pitts</t>
  </si>
  <si>
    <t>#2 Well - Eugene Ellis</t>
  </si>
  <si>
    <t>Cape St. George</t>
  </si>
  <si>
    <t>Rouzes Brook</t>
  </si>
  <si>
    <t>Caplin Cove-Southport</t>
  </si>
  <si>
    <t>Button's Pond</t>
  </si>
  <si>
    <t>Island Pond / Flings Long Pond</t>
  </si>
  <si>
    <t>Grandfathers Pond</t>
  </si>
  <si>
    <t>Burdett's Pond</t>
  </si>
  <si>
    <t>Long Pond (same as Bartletts Harbour)</t>
  </si>
  <si>
    <t>Unnamed</t>
  </si>
  <si>
    <t>#2 Well - Tom Critch</t>
  </si>
  <si>
    <t>#1 Well - Max Bishop</t>
  </si>
  <si>
    <t>Centreville-Wareham-Trinity</t>
  </si>
  <si>
    <t>Northwest Pond</t>
  </si>
  <si>
    <t>Southwest Feeder Pond</t>
  </si>
  <si>
    <t>Chance Cove</t>
  </si>
  <si>
    <t>Olive Smith Well</t>
  </si>
  <si>
    <t>#5B Albert Rowe Well</t>
  </si>
  <si>
    <t>New Housing Area Well</t>
  </si>
  <si>
    <t>Hollett's Well</t>
  </si>
  <si>
    <t>Angus Brace Well (Backup Supply)</t>
  </si>
  <si>
    <t>Edgar Crann Well (Backup Supply)</t>
  </si>
  <si>
    <t>Bridger's Cove Pond</t>
  </si>
  <si>
    <t>Change Islands</t>
  </si>
  <si>
    <t>#1 Fox Cove Well</t>
  </si>
  <si>
    <t>Channel-Port aux Basques</t>
  </si>
  <si>
    <t>Gull Pond &amp; Wilcox Pond</t>
  </si>
  <si>
    <t>Middle Pond</t>
  </si>
  <si>
    <t>Smallwood Reservoir</t>
  </si>
  <si>
    <t>Clarenville</t>
  </si>
  <si>
    <t>Shoal Harbour River</t>
  </si>
  <si>
    <t>Clarke's Beach</t>
  </si>
  <si>
    <t>Clarkes Pond</t>
  </si>
  <si>
    <t>#1 Well - Quinlon Well</t>
  </si>
  <si>
    <t>#2 Well - Delaney Well</t>
  </si>
  <si>
    <t>Bedlam Pond</t>
  </si>
  <si>
    <t>#5 Well - Whalen's Well</t>
  </si>
  <si>
    <t>#4 Well - Flynn's Well</t>
  </si>
  <si>
    <t>#3 Well - Griffin's Well</t>
  </si>
  <si>
    <t>#2 Well - Merrigan's Well</t>
  </si>
  <si>
    <t>Butchers Brook</t>
  </si>
  <si>
    <t>Steady Cove Pond</t>
  </si>
  <si>
    <t>Bay Bulls Big Pond</t>
  </si>
  <si>
    <t>Conception Harbour</t>
  </si>
  <si>
    <t>Cemetery Road Well</t>
  </si>
  <si>
    <t>Healey's Pond Road Well</t>
  </si>
  <si>
    <t>Lower Bacon Cove Well</t>
  </si>
  <si>
    <t>Old Road Well</t>
  </si>
  <si>
    <t>Upper Bacon Cove Well</t>
  </si>
  <si>
    <t>Martin's Brook</t>
  </si>
  <si>
    <t>Southwest Brook</t>
  </si>
  <si>
    <t>Corner Brook</t>
  </si>
  <si>
    <t>Trout Pond, Third Pond (2 intakes)</t>
  </si>
  <si>
    <t>Second Pond (Three Mile Pond)</t>
  </si>
  <si>
    <t>Burnt Pond</t>
  </si>
  <si>
    <t>Rushy Cove Pond</t>
  </si>
  <si>
    <t>Cottrell's Pond</t>
  </si>
  <si>
    <t>Short Cat Path Pond</t>
  </si>
  <si>
    <t>Cox's Brook</t>
  </si>
  <si>
    <t>Upper Area Wellfield</t>
  </si>
  <si>
    <t>Oars Pond</t>
  </si>
  <si>
    <t>Unnamed Spring &amp; Brook</t>
  </si>
  <si>
    <t>Deadman's Pond</t>
  </si>
  <si>
    <t>Deep Bight River</t>
  </si>
  <si>
    <t>Deep Bight Well Field</t>
  </si>
  <si>
    <t>Deer Lake</t>
  </si>
  <si>
    <t>Humber Canal, Grand Lake</t>
  </si>
  <si>
    <t>Dildo</t>
  </si>
  <si>
    <t>Broad Cove Pond</t>
  </si>
  <si>
    <t>Hare Bay Pond</t>
  </si>
  <si>
    <t>Eastport</t>
  </si>
  <si>
    <t>Embree</t>
  </si>
  <si>
    <t>Troke's Cove Pond</t>
  </si>
  <si>
    <t>Island Cove Pond</t>
  </si>
  <si>
    <t>Saltine's Pond</t>
  </si>
  <si>
    <t>Port Kirwan Road Well</t>
  </si>
  <si>
    <t>Merrymeeting Pond, Bear Cove Pond (2 intakes)</t>
  </si>
  <si>
    <t>Deep Cove Pond</t>
  </si>
  <si>
    <t>Flat Bay</t>
  </si>
  <si>
    <t>#3 Well</t>
  </si>
  <si>
    <t>Fleur de Lys</t>
  </si>
  <si>
    <t>First Pond, Narrow Pond</t>
  </si>
  <si>
    <t>Flower's Cove</t>
  </si>
  <si>
    <t>French Island Pond</t>
  </si>
  <si>
    <t>Fogo Island</t>
  </si>
  <si>
    <t>Freeman's Pond</t>
  </si>
  <si>
    <t>Bullock Cove Pond</t>
  </si>
  <si>
    <t>Sandy Cove Pond</t>
  </si>
  <si>
    <t>Rudges Pond</t>
  </si>
  <si>
    <t>Trout  Brook</t>
  </si>
  <si>
    <t>Fortune</t>
  </si>
  <si>
    <t>Horsebrook</t>
  </si>
  <si>
    <t>Rock Pond</t>
  </si>
  <si>
    <t>Drilled Well and Margaree Pond</t>
  </si>
  <si>
    <t>Our Pond</t>
  </si>
  <si>
    <t>Dug Well</t>
  </si>
  <si>
    <t>Freshwater </t>
  </si>
  <si>
    <t>#3 Well - Wallace Snow Well</t>
  </si>
  <si>
    <t>#2 Well - Covage's Lane Well</t>
  </si>
  <si>
    <t>Gallant's Brook</t>
  </si>
  <si>
    <t>Dark Cove Pond</t>
  </si>
  <si>
    <t>Gander Lake</t>
  </si>
  <si>
    <t>Gander Bay South</t>
  </si>
  <si>
    <t>Barry's Brook</t>
  </si>
  <si>
    <t>Arch Cove Pond</t>
  </si>
  <si>
    <t>Witchazel Pond</t>
  </si>
  <si>
    <t>Gaskiers</t>
  </si>
  <si>
    <t>Big Hare Hill Pond</t>
  </si>
  <si>
    <t>Piccaire Pond</t>
  </si>
  <si>
    <t>George's Brook</t>
  </si>
  <si>
    <t>Lilly Pond (Backup Supply)</t>
  </si>
  <si>
    <t>Third Pond</t>
  </si>
  <si>
    <t>Meaters Pond</t>
  </si>
  <si>
    <t>Croucher's Brook</t>
  </si>
  <si>
    <t>Water Pond</t>
  </si>
  <si>
    <t>Jack's Pond</t>
  </si>
  <si>
    <t>Grand Bank Brook (Backup Supply)</t>
  </si>
  <si>
    <t>Grand Falls-Windsor</t>
  </si>
  <si>
    <t>Nip Nose Pond</t>
  </si>
  <si>
    <t>Grates Cove</t>
  </si>
  <si>
    <t>#1C Well</t>
  </si>
  <si>
    <t>#3 Frank Janes Well</t>
  </si>
  <si>
    <t>#4 Stoyles Hill Well</t>
  </si>
  <si>
    <t>Little Steady Pond</t>
  </si>
  <si>
    <t>Great Codroy</t>
  </si>
  <si>
    <t>Shambler's Cove Pond</t>
  </si>
  <si>
    <t>Big Charlie's Pond</t>
  </si>
  <si>
    <t>Elliot Brook</t>
  </si>
  <si>
    <t>Eastern Pond (Halfway Brook)</t>
  </si>
  <si>
    <t>Goose Neck Pond</t>
  </si>
  <si>
    <t>Spring Gulch</t>
  </si>
  <si>
    <t>Well Field (connect summer 2002)</t>
  </si>
  <si>
    <t>Connaigra Pond, Hutchings Pond</t>
  </si>
  <si>
    <t>Harbour Grace</t>
  </si>
  <si>
    <t>New Southside Well (Well#3)</t>
  </si>
  <si>
    <t>Southside Wellfield (Well #1 &amp; #2)</t>
  </si>
  <si>
    <t>Bannerman Lake</t>
  </si>
  <si>
    <t>Mercer's Rd. Well</t>
  </si>
  <si>
    <t>#2 Thicket New Well</t>
  </si>
  <si>
    <t>#1 Thicket Susie Galway Well</t>
  </si>
  <si>
    <t>Harbour Main-Chapel's Cove-Lakeview</t>
  </si>
  <si>
    <t>Maloney's River</t>
  </si>
  <si>
    <t>Flynn's Hill Well</t>
  </si>
  <si>
    <t>Holden's Road Well</t>
  </si>
  <si>
    <t>Harbour Mille-Little Harbour East</t>
  </si>
  <si>
    <t>Head Pond</t>
  </si>
  <si>
    <t>Hare Bay</t>
  </si>
  <si>
    <t>#1C Well - Northeast Well</t>
  </si>
  <si>
    <t>#2 Well - Northwest Hill / Country Road</t>
  </si>
  <si>
    <t>#3 Well - South Well</t>
  </si>
  <si>
    <t>Torrent River</t>
  </si>
  <si>
    <t>Southern Cove Pond</t>
  </si>
  <si>
    <t>Terrence Pond</t>
  </si>
  <si>
    <t>Hermitage</t>
  </si>
  <si>
    <t>Granfer's Pond</t>
  </si>
  <si>
    <t>Herring Neck</t>
  </si>
  <si>
    <t>Gut Pond</t>
  </si>
  <si>
    <t>Big Loss Pound Pond</t>
  </si>
  <si>
    <t>Woodford Station - Healey's Well and Quinlan's Well</t>
  </si>
  <si>
    <t>O'Connell's Well</t>
  </si>
  <si>
    <t>Main Line</t>
  </si>
  <si>
    <t>Gilberts Hill Well</t>
  </si>
  <si>
    <t>Charles Cumby Well</t>
  </si>
  <si>
    <t>American Pond</t>
  </si>
  <si>
    <t>Sandy Lake</t>
  </si>
  <si>
    <t>Reservoir</t>
  </si>
  <si>
    <t>Humber Arm South</t>
  </si>
  <si>
    <t>Gurges Pond</t>
  </si>
  <si>
    <t>Dormody's Brook</t>
  </si>
  <si>
    <t>Indian Bay Brook</t>
  </si>
  <si>
    <t>Irishtown-Summerside</t>
  </si>
  <si>
    <t>Irishtown Brook</t>
  </si>
  <si>
    <t>Pynn's Pond</t>
  </si>
  <si>
    <t>Burnt Ground Pond</t>
  </si>
  <si>
    <t>Jackson's Cove-Langdon's Cove-Silverdale</t>
  </si>
  <si>
    <t>#3 Well Langdon's Cove Well</t>
  </si>
  <si>
    <t>Nickey's Nose Cove Pond</t>
  </si>
  <si>
    <t>Boland's Pond</t>
  </si>
  <si>
    <t>Bulley's Pond</t>
  </si>
  <si>
    <t>Well Field</t>
  </si>
  <si>
    <t>Black Duck Pond</t>
  </si>
  <si>
    <t>Beverly Lake</t>
  </si>
  <si>
    <t>Upper Hodges Pond</t>
  </si>
  <si>
    <t>Local Service District Well</t>
  </si>
  <si>
    <t>Park Pond</t>
  </si>
  <si>
    <t>L'anse Au Loup River</t>
  </si>
  <si>
    <t>Fairfax Brook</t>
  </si>
  <si>
    <t>LaScie</t>
  </si>
  <si>
    <t>Stakes Pond</t>
  </si>
  <si>
    <t>Brazil Pond</t>
  </si>
  <si>
    <t>Cook's Pond</t>
  </si>
  <si>
    <t>Stanhope Pond</t>
  </si>
  <si>
    <t>Mine Pond</t>
  </si>
  <si>
    <t>First Pond</t>
  </si>
  <si>
    <t>Little Harbour East</t>
  </si>
  <si>
    <t>Butler's Brook (2 Intakes)</t>
  </si>
  <si>
    <t>Shingle Pond and/or Trout Pond (2 Intakes)</t>
  </si>
  <si>
    <t>Southeast Pond</t>
  </si>
  <si>
    <t>Lourdes</t>
  </si>
  <si>
    <t>Victor's Brook</t>
  </si>
  <si>
    <t>Big Long Pond</t>
  </si>
  <si>
    <t>Gull Pond</t>
  </si>
  <si>
    <t>Lushes Bight-Beaumont-Beaumont North</t>
  </si>
  <si>
    <t>Milkboy's Pond/Gull Pond</t>
  </si>
  <si>
    <t>Joe Burt's Pond</t>
  </si>
  <si>
    <t>Caribou Brook</t>
  </si>
  <si>
    <t>Makinsons</t>
  </si>
  <si>
    <t>Taylor's Wells</t>
  </si>
  <si>
    <t>Country Path Wells</t>
  </si>
  <si>
    <t>Ranger Bight Pond</t>
  </si>
  <si>
    <t>St. Mary's River</t>
  </si>
  <si>
    <t>Fox Hill Reservoir / Clam Pond</t>
  </si>
  <si>
    <t>Marysvale</t>
  </si>
  <si>
    <t>McIvers Brook</t>
  </si>
  <si>
    <t>Meadows</t>
  </si>
  <si>
    <t>Jimmy's Pond</t>
  </si>
  <si>
    <t>Dam Pond Brook</t>
  </si>
  <si>
    <t>Paddock's Pond</t>
  </si>
  <si>
    <t>Milltown-Head of Bay D'Espoir</t>
  </si>
  <si>
    <t>Jersey Pond</t>
  </si>
  <si>
    <t>Middle Brook Pond</t>
  </si>
  <si>
    <t>Morrisville Pond</t>
  </si>
  <si>
    <t>Trouser Lake</t>
  </si>
  <si>
    <t>Nain Brook and Anainik's Pond (Backup Supply)</t>
  </si>
  <si>
    <t>Nameless Cove</t>
  </si>
  <si>
    <t>Natuashish</t>
  </si>
  <si>
    <t>Sango Brook and Wellfield</t>
  </si>
  <si>
    <t>New Chelsea-New Melbourne-Brownsdale-Sibley's Cove-Lead Cove</t>
  </si>
  <si>
    <t>Sibley's Cove Pond</t>
  </si>
  <si>
    <t>Williams Hill Well</t>
  </si>
  <si>
    <t>New Perlican River</t>
  </si>
  <si>
    <t>Heale Pond Brook</t>
  </si>
  <si>
    <t>New-Wes-Valley</t>
  </si>
  <si>
    <t>Carter's Pond (Backup Supply)</t>
  </si>
  <si>
    <t>Little Northwest Pond</t>
  </si>
  <si>
    <t>Blackhead Pond Brook</t>
  </si>
  <si>
    <t>John Newhooks Pond</t>
  </si>
  <si>
    <t>Norris Arm</t>
  </si>
  <si>
    <t>Mill Lake</t>
  </si>
  <si>
    <t>Neddy Harbour Pond</t>
  </si>
  <si>
    <t>Grandfather's Pond</t>
  </si>
  <si>
    <t>Communal Well</t>
  </si>
  <si>
    <t>Wellfield (Well # 1 &amp; Well # 2)</t>
  </si>
  <si>
    <t>Muddy Hole Pond - not active</t>
  </si>
  <si>
    <t>O'Donnells</t>
  </si>
  <si>
    <t>Bell Pond</t>
  </si>
  <si>
    <t>Cooks Cove Pond (Auxillary Supply)</t>
  </si>
  <si>
    <t>O'Regans East</t>
  </si>
  <si>
    <t>Big Brook</t>
  </si>
  <si>
    <t>Unnamed brook</t>
  </si>
  <si>
    <t>Blue Gulch Pond</t>
  </si>
  <si>
    <t>Reddy's Pond</t>
  </si>
  <si>
    <t>Drilled + Dug Reservoir</t>
  </si>
  <si>
    <t>Western Barrens Pond</t>
  </si>
  <si>
    <t>Dogberry Brook</t>
  </si>
  <si>
    <t>Piccadilly Head</t>
  </si>
  <si>
    <t>Piccadilly Slant-Abraham's Cove</t>
  </si>
  <si>
    <t>#2 Well - Abraham's Cove</t>
  </si>
  <si>
    <t>#1 Well - Piccadilly Slant</t>
  </si>
  <si>
    <t>Pidgeon Cove-St. Barbe</t>
  </si>
  <si>
    <t>Loadabats Pond</t>
  </si>
  <si>
    <t>Placentia</t>
  </si>
  <si>
    <t>Wyses Pond (Backup Supply)</t>
  </si>
  <si>
    <t>Larkins Pond</t>
  </si>
  <si>
    <t>Little Arm Pond</t>
  </si>
  <si>
    <t>Grand Pond</t>
  </si>
  <si>
    <t>Short's Pond</t>
  </si>
  <si>
    <t>Indian Cove Pond</t>
  </si>
  <si>
    <t>Pollards Point</t>
  </si>
  <si>
    <t>George Ricks Pond</t>
  </si>
  <si>
    <t>Country Cove Pond</t>
  </si>
  <si>
    <t>Widgeon Pond</t>
  </si>
  <si>
    <t>Beaverton Pond</t>
  </si>
  <si>
    <t>Anchor Pond</t>
  </si>
  <si>
    <t>Winterhouse Pond</t>
  </si>
  <si>
    <t>Drilled Well - 75-80%
Berry Head Watershed - 20-25%</t>
  </si>
  <si>
    <t>Port au Port West-Aguathuna-Felix Cove</t>
  </si>
  <si>
    <t>#4-Goose Pond Road Well</t>
  </si>
  <si>
    <t>#5 Ocean View Drive Well</t>
  </si>
  <si>
    <t>#1 &amp; #3 &amp; #6 FatherJoy's Well</t>
  </si>
  <si>
    <t>Noseworthy's Pond</t>
  </si>
  <si>
    <t>Arnold's Brook and Pond</t>
  </si>
  <si>
    <t>Dug Well / Drilled Well</t>
  </si>
  <si>
    <t>Developed Spring</t>
  </si>
  <si>
    <t>Champney's Arm Well</t>
  </si>
  <si>
    <t>#3 Well - Harold Vivian's Well</t>
  </si>
  <si>
    <t>#1 Well - Lois Long Well</t>
  </si>
  <si>
    <t>#2 Well - Edmund Brown's Well</t>
  </si>
  <si>
    <t>#6 Well - Banister's Well</t>
  </si>
  <si>
    <t>#5 Well - Mabel Clarke's Well</t>
  </si>
  <si>
    <t>Tom Taylor's Pond</t>
  </si>
  <si>
    <t>Unnamed Streams</t>
  </si>
  <si>
    <t>Wrights Brook</t>
  </si>
  <si>
    <t>North Three Island Pond</t>
  </si>
  <si>
    <t>Purcell's Harbour Pond</t>
  </si>
  <si>
    <t>#4 Well</t>
  </si>
  <si>
    <t>Random Sound West</t>
  </si>
  <si>
    <t>#1 Well - Cabot Road South Well</t>
  </si>
  <si>
    <t>#3 Well - Harbour Well</t>
  </si>
  <si>
    <t>Mark's Pond Brook</t>
  </si>
  <si>
    <t>Northern Brook</t>
  </si>
  <si>
    <t>1A Well Drilled + 1C Dug Well (back-up)</t>
  </si>
  <si>
    <t>Renews-Cappahayden</t>
  </si>
  <si>
    <t>#1 Dinn's Well</t>
  </si>
  <si>
    <t>Rigolet Pond</t>
  </si>
  <si>
    <t>Burnt Head Ponds</t>
  </si>
  <si>
    <t>Young's Pond / Dam Pond</t>
  </si>
  <si>
    <t>Roddickton-Bide Arm</t>
  </si>
  <si>
    <t>First Clay Cove Pond</t>
  </si>
  <si>
    <t>East Brook Pond</t>
  </si>
  <si>
    <t>Rose Blanche Brook</t>
  </si>
  <si>
    <t>Big Pond Brook</t>
  </si>
  <si>
    <t>Wild Cove Pond</t>
  </si>
  <si>
    <t>Seal Cove (FB)</t>
  </si>
  <si>
    <t>Big Black Duck Pond</t>
  </si>
  <si>
    <t>Seal Cove (WB)</t>
  </si>
  <si>
    <t>Seal Cove Brook &amp; Long Pond</t>
  </si>
  <si>
    <t>Sheshatshiu</t>
  </si>
  <si>
    <t>Wells 1, 2 &amp; 3</t>
  </si>
  <si>
    <t>Ship Cove-Lower Cove-Jerry's Nose</t>
  </si>
  <si>
    <t>#6 Well - Lower Cove Well</t>
  </si>
  <si>
    <t>#3 Well - Bernard Brake Well</t>
  </si>
  <si>
    <t>#2 Well - Howard &amp; Rodney Jesso Well</t>
  </si>
  <si>
    <t>#4B Well - Nancy Rowe Well</t>
  </si>
  <si>
    <t>#1 Well - PJ's Variety Well</t>
  </si>
  <si>
    <t>#5 Well - Murdock Wheeler Well</t>
  </si>
  <si>
    <t>Second Pond</t>
  </si>
  <si>
    <t>Small Point-Adam's Cove-Blackhead-Broad Cove</t>
  </si>
  <si>
    <t>#1 Well - Reg Bursey Well</t>
  </si>
  <si>
    <t>#4 Well - Leonard King Well</t>
  </si>
  <si>
    <t>#6 Well - Herb Trickett Well</t>
  </si>
  <si>
    <t>#10 Well - Cantwood Hill Well</t>
  </si>
  <si>
    <t>#8 Well - Effie Flight Wells</t>
  </si>
  <si>
    <t>#9 Well - Walter Reynolds Well</t>
  </si>
  <si>
    <t>Fleshetts Brook</t>
  </si>
  <si>
    <t>Smith's Sound</t>
  </si>
  <si>
    <t>Little Tickle Pond</t>
  </si>
  <si>
    <t>Next to Brook</t>
  </si>
  <si>
    <t>#5 Well - Calvin Reid Well</t>
  </si>
  <si>
    <t>Brigades Pond</t>
  </si>
  <si>
    <t>Spaniard's Bay</t>
  </si>
  <si>
    <t>Sullivan's Pond (2 Intakes)</t>
  </si>
  <si>
    <t>Well</t>
  </si>
  <si>
    <t>St. Andrews</t>
  </si>
  <si>
    <t>#4 Well Strip Road Well</t>
  </si>
  <si>
    <t>St. Anthony Pond</t>
  </si>
  <si>
    <t>Cabbox Pond</t>
  </si>
  <si>
    <t>Rattle Brook</t>
  </si>
  <si>
    <t>South Side Brook</t>
  </si>
  <si>
    <t>North Side Brook</t>
  </si>
  <si>
    <t>Wellfield</t>
  </si>
  <si>
    <t>Petty Harbour Long Pond</t>
  </si>
  <si>
    <t>Windsor Lake</t>
  </si>
  <si>
    <t>St. Joseph's</t>
  </si>
  <si>
    <t>Chute Brook</t>
  </si>
  <si>
    <t>Uncle Arthur Brook</t>
  </si>
  <si>
    <t>St. Lawrence River</t>
  </si>
  <si>
    <t>Tub Harbour Pond</t>
  </si>
  <si>
    <t>Lookout Brook</t>
  </si>
  <si>
    <t>Joe's Pond</t>
  </si>
  <si>
    <t>David Joy Well</t>
  </si>
  <si>
    <t>Two Mile Pond</t>
  </si>
  <si>
    <t>Wellfield + Steady Brook</t>
  </si>
  <si>
    <t>Well Fields 1 &amp; 2</t>
  </si>
  <si>
    <t>Dog Bay Pond Brook</t>
  </si>
  <si>
    <t>Saddle Hill Pond</t>
  </si>
  <si>
    <t>Summerford</t>
  </si>
  <si>
    <t>Sunnyside (T.B.)</t>
  </si>
  <si>
    <t>Center Cove River</t>
  </si>
  <si>
    <t>Swift Current</t>
  </si>
  <si>
    <t>Big Bakeapple Pond</t>
  </si>
  <si>
    <t>Castle Rock Pond</t>
  </si>
  <si>
    <t>Greg Wall Well</t>
  </si>
  <si>
    <t>North Pond</t>
  </si>
  <si>
    <t>Miller's Pond</t>
  </si>
  <si>
    <t>Broom Cove Pond (inactive)</t>
  </si>
  <si>
    <t>Indian Pond</t>
  </si>
  <si>
    <t>Trinity Bay North</t>
  </si>
  <si>
    <t>Whirl Pond</t>
  </si>
  <si>
    <t>Triton</t>
  </si>
  <si>
    <t>Triton Pond</t>
  </si>
  <si>
    <t>Feeder Brook</t>
  </si>
  <si>
    <t>#4 Well - Angus MacNeil Well</t>
  </si>
  <si>
    <t>#1 Well - Gerard Brownrigg Well</t>
  </si>
  <si>
    <t>#2 Well - Hughie MacIssac Well</t>
  </si>
  <si>
    <t>#3 Well - Marshall Devoe Well</t>
  </si>
  <si>
    <t>Victoria</t>
  </si>
  <si>
    <t>Mixed Supplies</t>
  </si>
  <si>
    <t>Quigley's Line</t>
  </si>
  <si>
    <t>#3 Yard West Mines Road</t>
  </si>
  <si>
    <t>#4-West Mines Road</t>
  </si>
  <si>
    <t>Scotia #1</t>
  </si>
  <si>
    <t>Normore Crescent East #1</t>
  </si>
  <si>
    <t>Middleton Ave</t>
  </si>
  <si>
    <t>St. Edward's Memorial St.</t>
  </si>
  <si>
    <t>Wahnahnish Lake</t>
  </si>
  <si>
    <t>Western Brook Pond</t>
  </si>
  <si>
    <t>Hodges River</t>
  </si>
  <si>
    <t>Whiteway</t>
  </si>
  <si>
    <t>Hedderson's Pond Brook</t>
  </si>
  <si>
    <t>Western Pond</t>
  </si>
  <si>
    <t>Mill Pond</t>
  </si>
  <si>
    <t>Winterhouse Brook</t>
  </si>
  <si>
    <t>Service</t>
  </si>
  <si>
    <t>Prep Table (Do Not Touch)</t>
  </si>
  <si>
    <t>Water Type</t>
  </si>
  <si>
    <t>Supply Name:</t>
  </si>
  <si>
    <t>T_Alk</t>
  </si>
  <si>
    <t>T_Hard</t>
  </si>
  <si>
    <t>T_Mn</t>
  </si>
  <si>
    <t>T_Cu</t>
  </si>
  <si>
    <t>T_Sulp</t>
  </si>
  <si>
    <t xml:space="preserve">R_Turbidity </t>
  </si>
  <si>
    <t>R_Colour</t>
  </si>
  <si>
    <t>R_Alkalinity</t>
  </si>
  <si>
    <t>R_pH</t>
  </si>
  <si>
    <t>R_Hardness</t>
  </si>
  <si>
    <t>R_Iron</t>
  </si>
  <si>
    <t>R_Manganese</t>
  </si>
  <si>
    <t>R_Copper</t>
  </si>
  <si>
    <t>R_Sulphate</t>
  </si>
  <si>
    <t>R_DOC</t>
  </si>
  <si>
    <t>R_TDS</t>
  </si>
  <si>
    <t>R_TurB</t>
  </si>
  <si>
    <t>R_Alk</t>
  </si>
  <si>
    <t>R_Hard</t>
  </si>
  <si>
    <t>R_MN</t>
  </si>
  <si>
    <t>R_CU</t>
  </si>
  <si>
    <t>R_Sulp</t>
  </si>
  <si>
    <t>Lead</t>
  </si>
  <si>
    <t>T_Lead</t>
  </si>
  <si>
    <t>T_Arsenic</t>
  </si>
  <si>
    <t>T_Arsnc</t>
  </si>
  <si>
    <t>Maximum</t>
  </si>
  <si>
    <t>Average</t>
  </si>
  <si>
    <t>MT_Alkalinity</t>
  </si>
  <si>
    <t>MT_pH</t>
  </si>
  <si>
    <t>MT_Hardness</t>
  </si>
  <si>
    <t>MT_Iron</t>
  </si>
  <si>
    <t>MT_Manganese</t>
  </si>
  <si>
    <t>MT_Copper</t>
  </si>
  <si>
    <t>MT_Lead</t>
  </si>
  <si>
    <t>MT_Arsenic</t>
  </si>
  <si>
    <t>MT_Sulphate</t>
  </si>
  <si>
    <t>MT_DOC</t>
  </si>
  <si>
    <t>MT_TDS</t>
  </si>
  <si>
    <t>M_THM</t>
  </si>
  <si>
    <t>M_HAA</t>
  </si>
  <si>
    <t>MR_Turb</t>
  </si>
  <si>
    <t>MR_Alkalinity</t>
  </si>
  <si>
    <t>MR_pH</t>
  </si>
  <si>
    <t>MR_Hardness</t>
  </si>
  <si>
    <t>MR_Iron</t>
  </si>
  <si>
    <t>MR_Manganese</t>
  </si>
  <si>
    <t>MR_Copper</t>
  </si>
  <si>
    <t>MR_Lead</t>
  </si>
  <si>
    <t>MR_Arsenic</t>
  </si>
  <si>
    <t>MR_Sulphate</t>
  </si>
  <si>
    <t>MR_DOC</t>
  </si>
  <si>
    <t>MR_TDS</t>
  </si>
  <si>
    <t>MT_Turb</t>
  </si>
  <si>
    <t xml:space="preserve">MR_Turbidity </t>
  </si>
  <si>
    <t>MR_Colour</t>
  </si>
  <si>
    <t xml:space="preserve">MT_Turbidity </t>
  </si>
  <si>
    <t>MT_Colour</t>
  </si>
  <si>
    <t>MT_THM</t>
  </si>
  <si>
    <t>MT_HAA</t>
  </si>
  <si>
    <t>MT_Colr</t>
  </si>
  <si>
    <t>Target Water Quality Parameters</t>
  </si>
  <si>
    <t>Organics (NOM, DOC)</t>
  </si>
  <si>
    <t>DBPs (THM &amp; HAA)</t>
  </si>
  <si>
    <t>Bank Filtration</t>
  </si>
  <si>
    <t>Slow Sand Filtration</t>
  </si>
  <si>
    <t>Corrosion Inhibitor</t>
  </si>
  <si>
    <t>Oxidative Media</t>
  </si>
  <si>
    <t>Trucked Water</t>
  </si>
  <si>
    <t>Community:</t>
  </si>
  <si>
    <t>Unit</t>
  </si>
  <si>
    <t>POE Sacrificial Media Filter</t>
  </si>
  <si>
    <t>Description</t>
  </si>
  <si>
    <t>This corrective measure involves finding a new surface water source or drilling new source wells that produce drinking water with improved water quality. For surface water sources, a long-term water quality assessment will need to be conducted to determine if the source will provide improved drinking water quality. For groundwater sources, a hydrogeological assessment in tandem with test well sampling could identify possible locations for new wells in a community. This method has the possibility to resolve various water quality issues in drinking water but may result in new drinking water problems</t>
  </si>
  <si>
    <t>Conventional WTPs have been proven to be a robust and reliable treatment method in various jurisdictions. The principal of the conventional water treatment process is the use of coagulation and flocculation to precipitate organics, metals and other contaminants from the water. Coagulation and flocculation conditions water quality parameters for removal in subsequent clarification and filtration process units. Coagulants are chemicals that can be added to water to promote dissolved and colloidal species to agglomerate into larger particles known as flocs. These flocs are often removed in a clarification step, which may be based on gravity or buoyancy. The clarified water is then filtered through sand media filters to remove any remaining flocs.</t>
  </si>
  <si>
    <t xml:space="preserve">Ion exchange is a treatment process in which undesirable ions, including manganese, arsenic, iron and lead, are removed. The ion exchange process occurs on an resin media, whereby the target ions replace the harmless ion on the media, releasing the harmless ion into the treated water. The anionic/cationic exchange (media dependent) occurs on a continuous basis until the media is exhausted. Once exhaustion is reached, the resin undergoes a recharge phase to remove the target ion from the media and replace it with more harmless ions. Various natural ions will compete with for adsorption on the resin, and as such, low turbidity and low DOC waters are desirable. </t>
  </si>
  <si>
    <t xml:space="preserve">In water treatment, adsorptive medias are applied for the removal of various contaminants of concern. In adsorption media systems, dissolved target ions adherence and become trapped on the filter media. A variety of different types of adsorptive medias exist and are typically designed to target certain water quality parameters of concern. Adsorptive media is commonly used in the treatment of arsenic and fluoride in municipal source waters. The medias in these systems slowly become exhausted and need to be replaced with new media. Another common adsorptive media is granular activated carbon (GAC), which is adsorptive for a wide range of water quality parameters. </t>
  </si>
  <si>
    <t xml:space="preserve">Membrane treatment plants utilize modules of semi-permeable synthetic membrane materials which remove contaminants based on size exclusion. Membrane processes are used for the removal of all common water treatment contaminants, including but not limited to; microorganisms (bacteria, viruses, protozoa), metals (iron, manganese, etc.), organics and particulates. There are various types of membranes, which are classified on the pore size of the membrane media (microns). Low pressure membrane systems have larger pore sizes and are very effective at treating water with high levels of turbidity. Depending on the composition of organics in the source water, coagulation/flocculation may be required with low pressure membrane systems for sufficient organics removal. High pressure membrane systems have smaller pore sizes and remove organics, metals, particulate and microorganisms without using any chemicals. The limitations of high pressure membranes are approached when using feed water containing suspended solid and may require a prefiltration step. </t>
  </si>
  <si>
    <t>Slow sand filtration is a traditional and proven treatment method used in drinking water treatment facilities. It operates on the principle of gravity driven filtration through a bed of sand media, which traps impurities and particles, producing a treated water with an improved water quality. Slow sand filtration is very effective in the removal of turbidity assists in the removal of microorganisms. However, the treatment technology provides only a limited amount of treatment to dissolved organic matter and dissolved metals. One of the primary benefits of slow sand filtration is the reliability and simplicity of the treatment system, as it requires minimal maintenance and does not have any chemicals added before the treatment process. As implied in its name, slow sand filtration takes a greater length of time to treat water as it passes through the media. As such, a larger footprint is required for a slow sand filter in order to treat the same volume of water as other filtration techniques.</t>
  </si>
  <si>
    <t>Disinfection is the treatment process specifically designed for the reduction of harmful microorganisms. Disinfection is an essential aspect of the drinking water treatment process critical for protection against various waterborne pathogenic microorganisms (bacteria, viruses, protozoa). Harmful microorganisms are the most significant risk to public health from drinking water. The removal/inactivation of microbiological parameters is the highest priority for water treatment and is critical to providing safe drinking water. The most common type of disinfection is chemical disinfection, which is achieved through the addition of a variety of chemicals or physical agents. The most common disinfectant agent is chlorine, which is found in most water treatment plants throughout Canada. In the province of Newfoundland and Labrador, chemical disinfection is widely implemented in water treatment plants and water treatment facilities.</t>
  </si>
  <si>
    <t>Oxidative greensand media filters are a traditional method used to remove dissolved manganese (Mn(II)). Greensand filters function on the principle of adsorbing dissolved Mn particles onto a manganese oxide (MnOx) coating on the media. As the media absorbs manganese over time, it eventually requires to be regenerated, which commonly achieved using chlorine. Direct greensand filtration is commonly used on groundwater sources with low turbidity. In water with elevated turbidity, a prefiltration unit is often used prior to an oxidative media filter.</t>
  </si>
  <si>
    <t>Bank filtration is an engineered water treatment technique that utilizes the subsurface to improve water quality. Bank filtration systems draw water indirectly from a surface water source (lake, river) through the subsurface prior to treatment. Bank filtration systems are able to improve water quality through the natural processes of adsorption and biodegradation in subsurface media. The natural filtration process is able to provide reductions in particulate matter, dissolved organic carbon (DOC) and microbiological contaminants. Bank filtration requires deep deposits of permeable subsurface media to enable the proper implementation of the technology. Surficial geology of this nature is uncommon in the province and therefore limits the likelihood of the effective implementation of this technology. The costs of a bank filtration system will vary based on the size of the community, the source water quality, and the surrounding condition of the subsurface.</t>
  </si>
  <si>
    <t>Corrosive water is caused by a variety of factors, including low pH (acidic). Corrosive water will react with metal piping and slowly degrade the material, releasing metal ions into the treated water supply. This can cause a variety of issues including leaks, discolouration and elevated concentr4ation of harmful ions (lead). Surface water in Newfoundland and Labrador is generally characterized as being low pH and corrosive.  As such, in drinking water systems with a low pH source water, pH adjustment can be added to boost the pH of the treated water and decrease the overall corrosivity. The decreased corrosivity of the water will slow the rate of corrosion and can help to alleviate the related water quality problems.</t>
  </si>
  <si>
    <t>Corrosive water will react with metal piping and slowly degrade the material, releasing metal ions into the treated water supply. Corrosion inhibitors are chemical additives that can be added to drinking water to reduce negative corrosive effects, including the release of lead from lead piping. Various corrosion inhibitor chemicals/products exist, including phosphates, silicates and carbonates. Corrosion inhibitors will only slow the release of metal ions into a drinking water system and does not eliminate the source.</t>
  </si>
  <si>
    <t>Potable water dispensing units, abbreviated as PWDU’s, are decentralized drinking water treatment systems that are designed to treat the consumptive fraction of a community’s water demand. PWDU are intended to provide high quality drinking water that is only used for consumptive uses (drinking, cooking, baby formula, etc.). As such, water for nonconsumptive uses (showering, toilet, laundry) needs to be supplied from a different drinking water system (centralized distribution or private supply). The treated water from a PWDU is not connected to a centralized distribution system. PWDU’s are typically constructed in a standalone building that contains the treatment system and an on site storage tank. The high-quality drinking water produced by a PWDU requires manual collection or a bottle delivery service for consumers to obtain the water. A PWDU can make advanced treatment technologies used in full scale water treatment plants, available to small communities with reduced financial capacity and technical expertise.</t>
  </si>
  <si>
    <t xml:space="preserve">Particulate filters are a POE treatment system that consist of a sand media in an automatic backwashing media tank. The sand media in the particulate filters is designed to trap particulate matter and reduce the turbidity of the source water. Particulate filters are typically run in tandem with other treatment alternatives (oxidative media filters, ion exchange, etc.) when there is elevated turbidity and elevated concentrations of other problematic water quality parameters. The benefit of particulate filters in the configuration will reduce turbidity from a source water, which will generally help to improve the performance/efficiency of the subsequent treatment alternative. </t>
  </si>
  <si>
    <t>Sacrificial Media Filters are POE treatment systems that are designed to treat water with low pH. Low pH or corrosive (acidic) water degrade metal piping over time, leading to weakened metal and eventually developing pinhole leaks or breaks. The corrosion of metal pipe will also release metal ions into the water which can have negative health and aesthetic effects. When treating for low pH water, a slow dissolving sacrificial media system can be added, increasing the pH by neutralizing acidity. Sacrificial media filter systems are low complexity treatment systems that do not require regular maintenance. As the sacrificial media is slowly dissolving, annual maintenance will be required to refill the media tank with fresh media.</t>
  </si>
  <si>
    <t>Reverse Osmosis (RO) is a water treatment method that utilizes semi-permeable membranes to separate water molecules from various contaminants. RO systems provide the highest purity water and can remove a wide range of dissolved and suspended particles. Reverse osmosis systems are recommended when water quality is particularly poor, or when difficult to remove water quality parameters are present RO systems provide effective treatment for organic matter, metals and microorganisms. RO systems are one of the costliest POE water treatment alternatives. RO systems have a slow production rate and large systems with a storage tank are required to provide an adequate volume of water for a POE system. The ongoing annual maintenance costs is centered around the periodic cleaning of the RO system to remove the build up of organic fouling and metal and mineral deposits.</t>
  </si>
  <si>
    <t>RO is a water treatment method that utilizes semi-permeable membranes to separate water molecules from various contaminants. RO systems provide the highest purity water and can remove a wide range of dissolved and suspended particles. A typical POU RO system consist of a series of 10-inch filters, including a 5-micron particle filter, activated carbon, and a reverse osmosis membrane. Filtered water drains into a storage tank and passes through a carbon polishing filter as it feeds to a dedicated faucet. These systems can typically produce between 280-380 liters per day; however, they are limited by the size of the storage tank, which will typically be between 12-20 liters. Maintenance on a RO system consists exclusively of a yearly filter change, which will include two particle filters, and an activated carbon filter for a standard 5-stage RO system. The reverse osmosis membrane along with the carbon polishing filter will typically need replacement every 7-10 years depending on the incoming water quality.</t>
  </si>
  <si>
    <t>Activated carbon is a granular carbon-rich material made from processed organic material (coal, wood, shells) that utilizes activate sites on the surface of the granules to adsorb drinking water contaminants. Activated carbon filters can be effective for the removal of a variety of water quality contaminants, including metals, particulates, organics, and microorganisms. There are various commercially available POU activated carbon filter systems, including faucet mounted filters, water pitcher and dedicated under-the-sink filters. Faucet mounted and water pitcher activated carbon filter system are a generally better suited for high source water quality, being used for taste and odour improvement or specific water quality parameters. Under-the-sink GAC systems provide filtration for the same purposes as faucet/pitcher based filters but are sized to prevent any restriction of flow through the faucet (with worse water quality). Maintenance on activated carbon system consists exclusively of filter replacements. Maintenance on these systems includes filter changes at the interval noted for the particular system, typically 3-4 months for a faucet mount or pitcher style filter, or annually for an under-the-sink filter.</t>
  </si>
  <si>
    <t xml:space="preserve">POU ultraviolet (UV) treatment systems are used for the disinfection of drinking water. Utilizing ultraviolet (UV) light, this method effectively neutralizes harmful microorganisms, including bacteria, viruses, and protozoa. POU UV systems are compact, energy-efficient, and chemical-free systems that are installed typically below a sink. POU systems are an excellent solution for households, small businesses, and remote locations where water safety is a concern. These systems help to ensure the safety of water by treating it immediately before use, reducing the risk of contamination during storage or distribution. Maintenance of POU UV systems is simple and consist of cleaning the sleeve periodically and replacing the lamp on a yearly basis. </t>
  </si>
  <si>
    <t>Corrective Measure</t>
  </si>
  <si>
    <t>Valid CM?</t>
  </si>
  <si>
    <t xml:space="preserve">Corrective Measure </t>
  </si>
  <si>
    <t>Estimated Capital Cost</t>
  </si>
  <si>
    <t xml:space="preserve">Resources </t>
  </si>
  <si>
    <t>GCDWQ Lead (2019)</t>
  </si>
  <si>
    <t>GCDWQ Manganese (2019)</t>
  </si>
  <si>
    <t>GCDWQ Arsenic (2006)</t>
  </si>
  <si>
    <t>GCDWQ Hardness (1979)</t>
  </si>
  <si>
    <t>GCDWQ pH (2015)</t>
  </si>
  <si>
    <t>GCDWQ Turbidity (2012)</t>
  </si>
  <si>
    <t>GCDWQ THMs (2006)</t>
  </si>
  <si>
    <t>Health Canada Organic Matter (2020)</t>
  </si>
  <si>
    <t>GCDWQ HAAs (2008)</t>
  </si>
  <si>
    <t>GCDWQ Iron (2024)</t>
  </si>
  <si>
    <t>Population (Override):</t>
  </si>
  <si>
    <t>Site Specific</t>
  </si>
  <si>
    <t>POU ultrafiltration (UF) is a treatment method that utilizes membrane filters to separate water molecules from various contaminants. These systems use a membrane with microscopic pores, typically ranging from 0.01 to 0.1 microns, to physically block contaminants while allowing clean water to pass through. These systems typically utilize an arrangement of particulate and activated carbon filters used upstream of the UF filter to reduce turbidity and other water quality parameters with the goal of improving the performance of the UF filter. Maintenance on a POU UF system consists exclusively of a yearly filter change, which will include the particulate filter, activated carbon filter(s) and the UF membrane filter.</t>
  </si>
  <si>
    <t>Value</t>
  </si>
  <si>
    <t>Parameter</t>
  </si>
  <si>
    <t>THM's</t>
  </si>
  <si>
    <t>HAA's</t>
  </si>
  <si>
    <t>Water Quality Sample (Override)</t>
  </si>
  <si>
    <t xml:space="preserve">Trucked water refers to the delivery of potable water via tanker trucks to communities and remote areas lacking access to a reliable clean drinking water supply. In Canada, trucked water is commonly used in rural and remote communities where centralized water treatment and/or distribution systems are not financially or practically feasible. Typically, a tanker trucks are filled at a WTP and deliver the potable water to cisterns located at residences/dwellings throughout the community. Whilst trucked water may seem like a practical solution, its feasibility over the long term depends on various factors, such as the proximity to a reliable clean drinking water supply, the size of the community, existing cistern infrastructure, the local climate and the capital/operational costs. The upfront capital cost to purchase a tanker truck, along with the ongoing operational costs (fuel, worker salary, maintenance), can make trucked water less economical compared to a centralized drinking water system. As such, the cost of implementing a trucked water system will vary significantly from one community to another. If a community is interested in implementing a trucked water program, they should seek advice from a drinking water professional to determine the feasibility of its implementation. </t>
  </si>
  <si>
    <t>Estimated Annual Operational Cost</t>
  </si>
  <si>
    <t>https://www.gov.nl.ca/ecc/files/203046.00-RE01-Rev-0-Final FCAA Tool.xlsm</t>
  </si>
  <si>
    <t>2)</t>
  </si>
  <si>
    <t>1)</t>
  </si>
  <si>
    <t>3)</t>
  </si>
  <si>
    <t>5)</t>
  </si>
  <si>
    <r>
      <t xml:space="preserve">Select the </t>
    </r>
    <r>
      <rPr>
        <b/>
        <sz val="11"/>
        <color theme="3"/>
        <rFont val="Calibri"/>
        <family val="2"/>
        <scheme val="minor"/>
      </rPr>
      <t>Community</t>
    </r>
    <r>
      <rPr>
        <sz val="11"/>
        <color theme="1"/>
        <rFont val="Calibri"/>
        <family val="2"/>
        <scheme val="minor"/>
      </rPr>
      <t xml:space="preserve"> from the dropdown tab.</t>
    </r>
  </si>
  <si>
    <r>
      <t xml:space="preserve">Select the </t>
    </r>
    <r>
      <rPr>
        <b/>
        <sz val="11"/>
        <color theme="3"/>
        <rFont val="Calibri"/>
        <family val="2"/>
        <scheme val="minor"/>
      </rPr>
      <t>Supply Name</t>
    </r>
    <r>
      <rPr>
        <sz val="11"/>
        <color theme="1"/>
        <rFont val="Calibri"/>
        <family val="2"/>
        <scheme val="minor"/>
      </rPr>
      <t xml:space="preserve"> from the dropdown tab.</t>
    </r>
  </si>
  <si>
    <r>
      <t xml:space="preserve">Once this is completed, </t>
    </r>
    <r>
      <rPr>
        <b/>
        <sz val="11"/>
        <color theme="3"/>
        <rFont val="Calibri"/>
        <family val="2"/>
        <scheme val="minor"/>
      </rPr>
      <t>Water Source</t>
    </r>
    <r>
      <rPr>
        <sz val="11"/>
        <color theme="1"/>
        <rFont val="Calibri"/>
        <family val="2"/>
        <scheme val="minor"/>
      </rPr>
      <t xml:space="preserve">, </t>
    </r>
    <r>
      <rPr>
        <b/>
        <sz val="11"/>
        <color theme="3"/>
        <rFont val="Calibri"/>
        <family val="2"/>
        <scheme val="minor"/>
      </rPr>
      <t>Population</t>
    </r>
    <r>
      <rPr>
        <sz val="11"/>
        <color theme="1"/>
        <rFont val="Calibri"/>
        <family val="2"/>
        <scheme val="minor"/>
      </rPr>
      <t>,</t>
    </r>
    <r>
      <rPr>
        <sz val="11"/>
        <color theme="3"/>
        <rFont val="Calibri"/>
        <family val="2"/>
        <scheme val="minor"/>
      </rPr>
      <t xml:space="preserve"> </t>
    </r>
    <r>
      <rPr>
        <b/>
        <sz val="11"/>
        <color theme="3"/>
        <rFont val="Calibri"/>
        <family val="2"/>
        <scheme val="minor"/>
      </rPr>
      <t>Raw Water Quality</t>
    </r>
    <r>
      <rPr>
        <sz val="11"/>
        <color theme="1"/>
        <rFont val="Calibri"/>
        <family val="2"/>
        <scheme val="minor"/>
      </rPr>
      <t xml:space="preserve"> &amp; </t>
    </r>
    <r>
      <rPr>
        <b/>
        <sz val="11"/>
        <color theme="3"/>
        <rFont val="Calibri"/>
        <family val="2"/>
        <scheme val="minor"/>
      </rPr>
      <t>Treated Water Quality</t>
    </r>
    <r>
      <rPr>
        <sz val="11"/>
        <color theme="1"/>
        <rFont val="Calibri"/>
        <family val="2"/>
        <scheme val="minor"/>
      </rPr>
      <t xml:space="preserve"> will auto-populate their respective cells.</t>
    </r>
  </si>
  <si>
    <t>-</t>
  </si>
  <si>
    <t>6)</t>
  </si>
  <si>
    <t>7)</t>
  </si>
  <si>
    <r>
      <t xml:space="preserve">To reset the water quality data, simply delete all values in the </t>
    </r>
    <r>
      <rPr>
        <b/>
        <sz val="11"/>
        <color theme="3"/>
        <rFont val="Calibri"/>
        <family val="2"/>
        <scheme val="minor"/>
      </rPr>
      <t>Water Quality Sample (Override</t>
    </r>
    <r>
      <rPr>
        <sz val="11"/>
        <rFont val="Calibri"/>
        <family val="2"/>
        <scheme val="minor"/>
      </rPr>
      <t>) cells.</t>
    </r>
  </si>
  <si>
    <t xml:space="preserve">This is recommended if the community has recent water quality data and wants to determine appropriate corrective measures. </t>
  </si>
  <si>
    <t>8)</t>
  </si>
  <si>
    <t>9)</t>
  </si>
  <si>
    <t>Invalid CM corresponds to invalid corrective measures.</t>
  </si>
  <si>
    <t>Valid CM corresponds to valid corrective measures.</t>
  </si>
  <si>
    <r>
      <t xml:space="preserve">Observe the </t>
    </r>
    <r>
      <rPr>
        <b/>
        <sz val="11"/>
        <color theme="3"/>
        <rFont val="Calibri"/>
        <family val="2"/>
        <scheme val="minor"/>
      </rPr>
      <t>Target Water Quality Parameters</t>
    </r>
    <r>
      <rPr>
        <sz val="11"/>
        <color theme="1"/>
        <rFont val="Calibri"/>
        <family val="2"/>
        <scheme val="minor"/>
      </rPr>
      <t>.</t>
    </r>
  </si>
  <si>
    <t>Observe the recommended Corrective Measures (CM).</t>
  </si>
  <si>
    <t>10)</t>
  </si>
  <si>
    <r>
      <t>Proceed to the next sheet (</t>
    </r>
    <r>
      <rPr>
        <b/>
        <sz val="11"/>
        <color theme="3"/>
        <rFont val="Calibri"/>
        <family val="2"/>
        <scheme val="minor"/>
      </rPr>
      <t>Centralized CMs</t>
    </r>
    <r>
      <rPr>
        <sz val="11"/>
        <color theme="1"/>
        <rFont val="Calibri"/>
        <family val="2"/>
        <scheme val="minor"/>
      </rPr>
      <t xml:space="preserve"> or </t>
    </r>
    <r>
      <rPr>
        <b/>
        <sz val="11"/>
        <color theme="3"/>
        <rFont val="Calibri"/>
        <family val="2"/>
        <scheme val="minor"/>
      </rPr>
      <t>De-Centralized CMs)</t>
    </r>
    <r>
      <rPr>
        <sz val="11"/>
        <color theme="1"/>
        <rFont val="Calibri"/>
        <family val="2"/>
        <scheme val="minor"/>
      </rPr>
      <t>.</t>
    </r>
  </si>
  <si>
    <t>Descriptions are provided for all corrective measures.</t>
  </si>
  <si>
    <r>
      <t xml:space="preserve">Predicted costs </t>
    </r>
    <r>
      <rPr>
        <b/>
        <sz val="11"/>
        <color theme="1"/>
        <rFont val="Calibri"/>
        <family val="2"/>
        <scheme val="minor"/>
      </rPr>
      <t>SHOULD NOT</t>
    </r>
    <r>
      <rPr>
        <sz val="11"/>
        <color theme="1"/>
        <rFont val="Calibri"/>
        <family val="2"/>
        <scheme val="minor"/>
      </rPr>
      <t xml:space="preserve"> be used for capital budgets or funding applications. </t>
    </r>
  </si>
  <si>
    <r>
      <t>Proceed to the next sheet (</t>
    </r>
    <r>
      <rPr>
        <b/>
        <sz val="11"/>
        <color theme="3"/>
        <rFont val="Calibri"/>
        <family val="2"/>
        <scheme val="minor"/>
      </rPr>
      <t>Corrective Measures</t>
    </r>
    <r>
      <rPr>
        <b/>
        <sz val="11"/>
        <color theme="1"/>
        <rFont val="Calibri"/>
        <family val="2"/>
        <scheme val="minor"/>
      </rPr>
      <t>).</t>
    </r>
  </si>
  <si>
    <t>Predicted capital and operational costs are provided for all corrective measures based on the population of the community.</t>
  </si>
  <si>
    <r>
      <t>To reset the population, simply delete any value in the</t>
    </r>
    <r>
      <rPr>
        <b/>
        <sz val="11"/>
        <color theme="3"/>
        <rFont val="Calibri"/>
        <family val="2"/>
        <scheme val="minor"/>
      </rPr>
      <t xml:space="preserve"> Population (Override)</t>
    </r>
    <r>
      <rPr>
        <sz val="11"/>
        <color theme="1"/>
        <rFont val="Calibri"/>
        <family val="2"/>
        <scheme val="minor"/>
      </rPr>
      <t xml:space="preserve"> cell.</t>
    </r>
  </si>
  <si>
    <r>
      <t xml:space="preserve">To reset the entire tool, simply delete the values in the </t>
    </r>
    <r>
      <rPr>
        <b/>
        <sz val="11"/>
        <color theme="3"/>
        <rFont val="Calibri"/>
        <family val="2"/>
        <scheme val="minor"/>
      </rPr>
      <t>Community</t>
    </r>
    <r>
      <rPr>
        <sz val="11"/>
        <color theme="1"/>
        <rFont val="Calibri"/>
        <family val="2"/>
        <scheme val="minor"/>
      </rPr>
      <t xml:space="preserve"> and </t>
    </r>
    <r>
      <rPr>
        <b/>
        <sz val="11"/>
        <color theme="3"/>
        <rFont val="Calibri"/>
        <family val="2"/>
        <scheme val="minor"/>
      </rPr>
      <t>Supply Name</t>
    </r>
    <r>
      <rPr>
        <sz val="11"/>
        <color theme="1"/>
        <rFont val="Calibri"/>
        <family val="2"/>
        <scheme val="minor"/>
      </rPr>
      <t xml:space="preserve"> cells.</t>
    </r>
  </si>
  <si>
    <t>4)</t>
  </si>
  <si>
    <t>This is recommended if the service population of a drinking water supply differs from the census population of the community.</t>
  </si>
  <si>
    <t>This is also recommended if the community’s population has changed and no longer matches the census population.</t>
  </si>
  <si>
    <r>
      <t xml:space="preserve">If desired, different water quality can be entered in the </t>
    </r>
    <r>
      <rPr>
        <b/>
        <sz val="11"/>
        <color theme="3"/>
        <rFont val="Calibri"/>
        <family val="2"/>
        <scheme val="minor"/>
      </rPr>
      <t>Water Quality Sample (Override)</t>
    </r>
    <r>
      <rPr>
        <sz val="11"/>
        <color theme="1"/>
        <rFont val="Calibri"/>
        <family val="2"/>
        <scheme val="minor"/>
      </rPr>
      <t xml:space="preserve"> cells, replacing the existing water quality data.</t>
    </r>
  </si>
  <si>
    <r>
      <t xml:space="preserve">Links to resources for additional information </t>
    </r>
    <r>
      <rPr>
        <i/>
        <sz val="11"/>
        <color theme="1"/>
        <rFont val="Calibri"/>
        <family val="2"/>
        <scheme val="minor"/>
      </rPr>
      <t xml:space="preserve">(GCDWQ) </t>
    </r>
    <r>
      <rPr>
        <sz val="11"/>
        <color theme="1"/>
        <rFont val="Calibri"/>
        <family val="2"/>
        <scheme val="minor"/>
      </rPr>
      <t>are provided for all water quality parameters.</t>
    </r>
  </si>
  <si>
    <r>
      <t xml:space="preserve">If desired, a different population can be entered in the </t>
    </r>
    <r>
      <rPr>
        <b/>
        <sz val="11"/>
        <color theme="3"/>
        <rFont val="Calibri"/>
        <family val="2"/>
        <scheme val="minor"/>
      </rPr>
      <t>Population (Override)</t>
    </r>
    <r>
      <rPr>
        <sz val="11"/>
        <color theme="1"/>
        <rFont val="Calibri"/>
        <family val="2"/>
        <scheme val="minor"/>
      </rPr>
      <t xml:space="preserve"> cell, replacing the existing census population for the community.</t>
    </r>
  </si>
  <si>
    <t>Target parameters exceed water quality guidelines for MAC's, AO's or OG's.</t>
  </si>
  <si>
    <t>Potable Water Dispensing Unit (PWDU)</t>
  </si>
  <si>
    <t>Pressure Filters</t>
  </si>
  <si>
    <t>POE Oxidative Media</t>
  </si>
  <si>
    <t>WS Num</t>
  </si>
  <si>
    <t>WS-G-0001</t>
  </si>
  <si>
    <t>WS-S-0003</t>
  </si>
  <si>
    <t>WS-S-0004</t>
  </si>
  <si>
    <t>WS-S-0005</t>
  </si>
  <si>
    <t>WS-S-0006</t>
  </si>
  <si>
    <t>WS-S-0857</t>
  </si>
  <si>
    <t>WS-G-0010</t>
  </si>
  <si>
    <t>WS-S-0886</t>
  </si>
  <si>
    <t>WS-S-0012</t>
  </si>
  <si>
    <t>WS-G-0013</t>
  </si>
  <si>
    <t>WS-G-0014</t>
  </si>
  <si>
    <t>WS-S-0017</t>
  </si>
  <si>
    <t>WS-G-0869</t>
  </si>
  <si>
    <t>WS-S-0022</t>
  </si>
  <si>
    <t>WS-S-0023</t>
  </si>
  <si>
    <t>WS-S-0024</t>
  </si>
  <si>
    <t>WS-G-0026</t>
  </si>
  <si>
    <t>WS-G-0880</t>
  </si>
  <si>
    <t>WS-G-0032</t>
  </si>
  <si>
    <t>WS-G-0859</t>
  </si>
  <si>
    <t>WS-G-0031</t>
  </si>
  <si>
    <t>WS-G-0033</t>
  </si>
  <si>
    <t>WS-G-0872</t>
  </si>
  <si>
    <t>WS-G-0034</t>
  </si>
  <si>
    <t>WS-G-0844</t>
  </si>
  <si>
    <t>WS-G-0035</t>
  </si>
  <si>
    <t>WS-G-0887</t>
  </si>
  <si>
    <t>WS-G-0028</t>
  </si>
  <si>
    <t>WS-G-0027</t>
  </si>
  <si>
    <t>WS-S-0038</t>
  </si>
  <si>
    <t>WS-S-0796</t>
  </si>
  <si>
    <t>WS-G-0040</t>
  </si>
  <si>
    <t>WS-G-0041</t>
  </si>
  <si>
    <t>WS-S-0043</t>
  </si>
  <si>
    <t>WS-S-0044</t>
  </si>
  <si>
    <t>WS-S-0045</t>
  </si>
  <si>
    <t>WS-S-0047</t>
  </si>
  <si>
    <t>WS-G-0048</t>
  </si>
  <si>
    <t>WS-G-0873</t>
  </si>
  <si>
    <t>WS-S-0049</t>
  </si>
  <si>
    <t>WS-S-0053</t>
  </si>
  <si>
    <t>WS-S-0056</t>
  </si>
  <si>
    <t>WS-S-0057</t>
  </si>
  <si>
    <t>WS-S-0291</t>
  </si>
  <si>
    <t>WS-G-0060</t>
  </si>
  <si>
    <t>WS-G-0059</t>
  </si>
  <si>
    <t>WS-S-0062</t>
  </si>
  <si>
    <t>WS-S-0063</t>
  </si>
  <si>
    <t>WS-G-0065</t>
  </si>
  <si>
    <t>WS-G-0875</t>
  </si>
  <si>
    <t>WS-G-0067</t>
  </si>
  <si>
    <t>WS-G-0064</t>
  </si>
  <si>
    <t>WS-S-0073</t>
  </si>
  <si>
    <t>WS-S-0077</t>
  </si>
  <si>
    <t>WS-S-0078</t>
  </si>
  <si>
    <t>WS-S-0080</t>
  </si>
  <si>
    <t>WS-S-0081</t>
  </si>
  <si>
    <t>WS-G-0083</t>
  </si>
  <si>
    <t>WS-G-0084</t>
  </si>
  <si>
    <t>WS-G-0085</t>
  </si>
  <si>
    <t>WS-S-0673</t>
  </si>
  <si>
    <t>WS-G-0091</t>
  </si>
  <si>
    <t>WS-S-0092</t>
  </si>
  <si>
    <t>WS-S-0093</t>
  </si>
  <si>
    <t>WS-G-0094</t>
  </si>
  <si>
    <t>WS-S-0096</t>
  </si>
  <si>
    <t>WS-S-0097</t>
  </si>
  <si>
    <t>WS-S-0099</t>
  </si>
  <si>
    <t>WS-S-0098</t>
  </si>
  <si>
    <t>WS-S-0569</t>
  </si>
  <si>
    <t>WS-S-0100</t>
  </si>
  <si>
    <t>WS-S-0104</t>
  </si>
  <si>
    <t>WS-S-0112</t>
  </si>
  <si>
    <t>WS-G-0116</t>
  </si>
  <si>
    <t>WS-G-0114</t>
  </si>
  <si>
    <t>WS-G-0115</t>
  </si>
  <si>
    <t>WS-S-0119</t>
  </si>
  <si>
    <t>WS-S-0121</t>
  </si>
  <si>
    <t>WS-S-0672</t>
  </si>
  <si>
    <t>WS-S-0126</t>
  </si>
  <si>
    <t>WS-S-0127</t>
  </si>
  <si>
    <t>WS-S-0129</t>
  </si>
  <si>
    <t>WS-S-0130</t>
  </si>
  <si>
    <t>WS-S-0131</t>
  </si>
  <si>
    <t>WS-S-0780</t>
  </si>
  <si>
    <t>WS-G-0823</t>
  </si>
  <si>
    <t>WS-G-0135</t>
  </si>
  <si>
    <t>WS-S-0138</t>
  </si>
  <si>
    <t>WS-S-0139</t>
  </si>
  <si>
    <t>WS-G-0145</t>
  </si>
  <si>
    <t>WS-G-0891</t>
  </si>
  <si>
    <t>WS-G-0146</t>
  </si>
  <si>
    <t>WS-G-0897</t>
  </si>
  <si>
    <t>WS-G-0142</t>
  </si>
  <si>
    <t>WS-G-0144</t>
  </si>
  <si>
    <t>WS-S-0148</t>
  </si>
  <si>
    <t>WS-G-0870</t>
  </si>
  <si>
    <t>WS-S-0159</t>
  </si>
  <si>
    <t>WS-S-0165</t>
  </si>
  <si>
    <t>WS-S-0166</t>
  </si>
  <si>
    <t>WS-S-0168</t>
  </si>
  <si>
    <t>WS-S-0169</t>
  </si>
  <si>
    <t>WS-G-0170</t>
  </si>
  <si>
    <t>WS-G-0171</t>
  </si>
  <si>
    <t>WS-S-0899</t>
  </si>
  <si>
    <t>WS-G-0183</t>
  </si>
  <si>
    <t>WS-G-0182</t>
  </si>
  <si>
    <t>WS-G-0181</t>
  </si>
  <si>
    <t>WS-G-0180</t>
  </si>
  <si>
    <t>WS-S-0184</t>
  </si>
  <si>
    <t>WS-S-0185</t>
  </si>
  <si>
    <t>WS-S-0691</t>
  </si>
  <si>
    <t>WS-G-0187</t>
  </si>
  <si>
    <t>WS-G-0186</t>
  </si>
  <si>
    <t>WS-G-0189</t>
  </si>
  <si>
    <t>WS-G-0888</t>
  </si>
  <si>
    <t>WS-G-0188</t>
  </si>
  <si>
    <t>WS-S-0190</t>
  </si>
  <si>
    <t>WS-S-0192</t>
  </si>
  <si>
    <t>WS-S-0193</t>
  </si>
  <si>
    <t>WS-S-0196</t>
  </si>
  <si>
    <t>WS-S-0198</t>
  </si>
  <si>
    <t>WS-S-0197</t>
  </si>
  <si>
    <t>WS-S-0721</t>
  </si>
  <si>
    <t>WS-S-0199</t>
  </si>
  <si>
    <t>WS-S-0200</t>
  </si>
  <si>
    <t>WS-S-0201</t>
  </si>
  <si>
    <t>WS-G-0202</t>
  </si>
  <si>
    <t>WS-S-0204</t>
  </si>
  <si>
    <t>WS-S-0208</t>
  </si>
  <si>
    <t>WS-S-0211</t>
  </si>
  <si>
    <t>WS-S-0896</t>
  </si>
  <si>
    <t>WS-G-0213</t>
  </si>
  <si>
    <t>WS-S-0214</t>
  </si>
  <si>
    <t>WS-S-0216</t>
  </si>
  <si>
    <t>WS-S-0338</t>
  </si>
  <si>
    <t>WS-G-0224</t>
  </si>
  <si>
    <t>WS-S-0226</t>
  </si>
  <si>
    <t>WS-S-0227</t>
  </si>
  <si>
    <t>WS-S-0228</t>
  </si>
  <si>
    <t>WS-S-0231</t>
  </si>
  <si>
    <t>WS-S-0235</t>
  </si>
  <si>
    <t>WS-G-0845</t>
  </si>
  <si>
    <t>WS-S-0237</t>
  </si>
  <si>
    <t>WS-S-0238</t>
  </si>
  <si>
    <t>WS-G-0241</t>
  </si>
  <si>
    <t>WS-G-0240</t>
  </si>
  <si>
    <t>WS-G-0242</t>
  </si>
  <si>
    <t>WS-G-0825</t>
  </si>
  <si>
    <t>WS-S-0246</t>
  </si>
  <si>
    <t>WS-S-0247</t>
  </si>
  <si>
    <t>WS-S-0248</t>
  </si>
  <si>
    <t>WS-S-0382</t>
  </si>
  <si>
    <t>WS-S-0640</t>
  </si>
  <si>
    <t>WS-S-0736</t>
  </si>
  <si>
    <t>WS-S-0251</t>
  </si>
  <si>
    <t>WS-S-0252</t>
  </si>
  <si>
    <t>WS-S-0253</t>
  </si>
  <si>
    <t>WS-S-0255</t>
  </si>
  <si>
    <t>WS-G-0852</t>
  </si>
  <si>
    <t>WS-S-0259</t>
  </si>
  <si>
    <t>WS-G-0261</t>
  </si>
  <si>
    <t>WS-G-0265</t>
  </si>
  <si>
    <t>WS-G-0264</t>
  </si>
  <si>
    <t>WS-S-0266</t>
  </si>
  <si>
    <t>WS-S-0267</t>
  </si>
  <si>
    <t>WS-S-0268</t>
  </si>
  <si>
    <t>WS-S-0270</t>
  </si>
  <si>
    <t>WS-S-0272</t>
  </si>
  <si>
    <t>WS-S-0273</t>
  </si>
  <si>
    <t>WS-S-0274</t>
  </si>
  <si>
    <t>WS-S-0275</t>
  </si>
  <si>
    <t>WS-S-0276</t>
  </si>
  <si>
    <t>WS-S-0463</t>
  </si>
  <si>
    <t>WS-S-0893</t>
  </si>
  <si>
    <t>WS-G-0279</t>
  </si>
  <si>
    <t>WS-S-0884</t>
  </si>
  <si>
    <t>WS-S-0281</t>
  </si>
  <si>
    <t>WS-S-0283</t>
  </si>
  <si>
    <t>WS-S-0284</t>
  </si>
  <si>
    <t>WS-S-0285</t>
  </si>
  <si>
    <t>WS-S-0288</t>
  </si>
  <si>
    <t>WS-S-0292</t>
  </si>
  <si>
    <t>WS-G-0890</t>
  </si>
  <si>
    <t>WS-G-0883</t>
  </si>
  <si>
    <t>WS-G-0296</t>
  </si>
  <si>
    <t>WS-S-0298</t>
  </si>
  <si>
    <t>WS-G-0299</t>
  </si>
  <si>
    <t>WS-G-0300</t>
  </si>
  <si>
    <t>WS-S-0303</t>
  </si>
  <si>
    <t>WS-S-0315</t>
  </si>
  <si>
    <t>WS-S-0316</t>
  </si>
  <si>
    <t>WS-S-0319</t>
  </si>
  <si>
    <t>WS-S-0320</t>
  </si>
  <si>
    <t>WS-S-0321</t>
  </si>
  <si>
    <t>WS-G-0322</t>
  </si>
  <si>
    <t>WS-G-0323</t>
  </si>
  <si>
    <t>WS-S-0324</t>
  </si>
  <si>
    <t>WS-G-0895</t>
  </si>
  <si>
    <t>WS-G-0327</t>
  </si>
  <si>
    <t>WS-S-0325</t>
  </si>
  <si>
    <t>WS-G-0326</t>
  </si>
  <si>
    <t>WS-G-0329</t>
  </si>
  <si>
    <t>WS-G-0328</t>
  </si>
  <si>
    <t>WS-S-0330</t>
  </si>
  <si>
    <t>WS-G-0332</t>
  </si>
  <si>
    <t>WS-G-0333</t>
  </si>
  <si>
    <t>WS-S-0335</t>
  </si>
  <si>
    <t>WS-G-0340</t>
  </si>
  <si>
    <t>WS-G-0341</t>
  </si>
  <si>
    <t>WS-G-0342</t>
  </si>
  <si>
    <t>WS-S-0344</t>
  </si>
  <si>
    <t>WS-S-0346</t>
  </si>
  <si>
    <t>WS-S-0347</t>
  </si>
  <si>
    <t>WS-S-0348</t>
  </si>
  <si>
    <t>WS-S-0349</t>
  </si>
  <si>
    <t>WS-S-0350</t>
  </si>
  <si>
    <t>WS-S-0352</t>
  </si>
  <si>
    <t>WS-G-0354</t>
  </si>
  <si>
    <t>WS-G-0361</t>
  </si>
  <si>
    <t>WS-G-0359</t>
  </si>
  <si>
    <t>WS-G-0356</t>
  </si>
  <si>
    <t>WS-G-0826</t>
  </si>
  <si>
    <t>WS-G-0802</t>
  </si>
  <si>
    <t>WS-S-0363</t>
  </si>
  <si>
    <t>WS-S-0365</t>
  </si>
  <si>
    <t>WS-S-0366</t>
  </si>
  <si>
    <t>WS-S-0881</t>
  </si>
  <si>
    <t>WS-S-0367</t>
  </si>
  <si>
    <t>WS-S-0369</t>
  </si>
  <si>
    <t>WS-S-0371</t>
  </si>
  <si>
    <t>WS-S-0372</t>
  </si>
  <si>
    <t>WS-S-0373</t>
  </si>
  <si>
    <t>WS-S-0374</t>
  </si>
  <si>
    <t>WS-G-0377</t>
  </si>
  <si>
    <t>WS-S-0375</t>
  </si>
  <si>
    <t>WS-G-0380</t>
  </si>
  <si>
    <t>WS-S-0385</t>
  </si>
  <si>
    <t>WS-S-0388</t>
  </si>
  <si>
    <t>WS-G-0389</t>
  </si>
  <si>
    <t>WS-S-0391</t>
  </si>
  <si>
    <t>WS-S-0393</t>
  </si>
  <si>
    <t>WS-S-0395</t>
  </si>
  <si>
    <t>WS-G-0804</t>
  </si>
  <si>
    <t>WS-S-0401</t>
  </si>
  <si>
    <t>WS-S-0402</t>
  </si>
  <si>
    <t>WS-S-0894</t>
  </si>
  <si>
    <t>WS-S-0392</t>
  </si>
  <si>
    <t>WS-S-0406</t>
  </si>
  <si>
    <t>WS-S-0407</t>
  </si>
  <si>
    <t>WS-S-0411</t>
  </si>
  <si>
    <t>WS-S-0412</t>
  </si>
  <si>
    <t>WS-S-0413</t>
  </si>
  <si>
    <t>WS-S-0417</t>
  </si>
  <si>
    <t>WS-S-0421</t>
  </si>
  <si>
    <t>WS-S-0427</t>
  </si>
  <si>
    <t>WS-S-0428</t>
  </si>
  <si>
    <t>WS-S-0430</t>
  </si>
  <si>
    <t>WS-S-0087</t>
  </si>
  <si>
    <t>WS-S-0434</t>
  </si>
  <si>
    <t>WS-S-0435</t>
  </si>
  <si>
    <t>WS-S-0438</t>
  </si>
  <si>
    <t>WS-S-0440</t>
  </si>
  <si>
    <t>WS-G-0442</t>
  </si>
  <si>
    <t>WS-G-0441</t>
  </si>
  <si>
    <t>WS-S-0443</t>
  </si>
  <si>
    <t>WS-S-0447</t>
  </si>
  <si>
    <t>WS-S-0448</t>
  </si>
  <si>
    <t>WS-G-0449</t>
  </si>
  <si>
    <t>WS-G-0451</t>
  </si>
  <si>
    <t>WS-G-0452</t>
  </si>
  <si>
    <t>WS-S-0453</t>
  </si>
  <si>
    <t>WS-S-0454</t>
  </si>
  <si>
    <t>WS-S-0455</t>
  </si>
  <si>
    <t>WS-S-0458</t>
  </si>
  <si>
    <t>WS-S-0459</t>
  </si>
  <si>
    <t>WS-S-0460</t>
  </si>
  <si>
    <t>WS-S-0461</t>
  </si>
  <si>
    <t>WS-S-0464</t>
  </si>
  <si>
    <t>WS-S-0470</t>
  </si>
  <si>
    <t>WS-S-0473</t>
  </si>
  <si>
    <t>WS-S-0892</t>
  </si>
  <si>
    <t>WS-S-0475</t>
  </si>
  <si>
    <t>WS-S-0885</t>
  </si>
  <si>
    <t>WS-S-0478</t>
  </si>
  <si>
    <t>WS-G-0889</t>
  </si>
  <si>
    <t>WS-S-0481</t>
  </si>
  <si>
    <t>WS-S-0482</t>
  </si>
  <si>
    <t>WS-S-0484</t>
  </si>
  <si>
    <t>WS-S-0485</t>
  </si>
  <si>
    <t>WS-S-0486</t>
  </si>
  <si>
    <t>WS-S-0863</t>
  </si>
  <si>
    <t>WS-S-0500</t>
  </si>
  <si>
    <t>WS-S-0502</t>
  </si>
  <si>
    <t>WS-S-0505</t>
  </si>
  <si>
    <t>WS-G-0507</t>
  </si>
  <si>
    <t>WS-G-0513</t>
  </si>
  <si>
    <t>WS-S-0514</t>
  </si>
  <si>
    <t>WS-G-0517</t>
  </si>
  <si>
    <t>WS-S-0519</t>
  </si>
  <si>
    <t>WS-S-0848</t>
  </si>
  <si>
    <t>WS-G-0523</t>
  </si>
  <si>
    <t>WS-S-0524</t>
  </si>
  <si>
    <t>WS-S-0526</t>
  </si>
  <si>
    <t>WS-S-0527</t>
  </si>
  <si>
    <t>WS-S-0882</t>
  </si>
  <si>
    <t>WS-S-0534</t>
  </si>
  <si>
    <t>WS-G-0536</t>
  </si>
  <si>
    <t>WS-S-0867</t>
  </si>
  <si>
    <t>WS-S-0538</t>
  </si>
  <si>
    <t>WS-S-0539</t>
  </si>
  <si>
    <t>WS-G-0540</t>
  </si>
  <si>
    <t>WS-G-0541</t>
  </si>
  <si>
    <t>WS-S-0813</t>
  </si>
  <si>
    <t>WS-S-0544</t>
  </si>
  <si>
    <t>WS-S-0548</t>
  </si>
  <si>
    <t>WS-S-0795</t>
  </si>
  <si>
    <t>WS-S-0549</t>
  </si>
  <si>
    <t>WS-S-0552</t>
  </si>
  <si>
    <t>WS-S-0553</t>
  </si>
  <si>
    <t>WS-S-0555</t>
  </si>
  <si>
    <t>WS-S-0556</t>
  </si>
  <si>
    <t>WS-S-0558</t>
  </si>
  <si>
    <t>WS-S-0559</t>
  </si>
  <si>
    <t>WS-S-0562</t>
  </si>
  <si>
    <t>WS-S-0561</t>
  </si>
  <si>
    <t>WS-S-0564</t>
  </si>
  <si>
    <t>WS-S-0566</t>
  </si>
  <si>
    <t>WS-S-0567</t>
  </si>
  <si>
    <t>WS-S-0570</t>
  </si>
  <si>
    <t>WS-G-0571</t>
  </si>
  <si>
    <t>WS-G-0861</t>
  </si>
  <si>
    <t>WS-G-0575</t>
  </si>
  <si>
    <t>WS-G-0576</t>
  </si>
  <si>
    <t>WS-G-0574</t>
  </si>
  <si>
    <t>WS-S-0577</t>
  </si>
  <si>
    <t>WS-S-0579</t>
  </si>
  <si>
    <t>WS-G-0581</t>
  </si>
  <si>
    <t>WS-G-0878</t>
  </si>
  <si>
    <t>WS-G-0588</t>
  </si>
  <si>
    <t>WS-G-0584</t>
  </si>
  <si>
    <t>WS-G-0582</t>
  </si>
  <si>
    <t>WS-G-0583</t>
  </si>
  <si>
    <t>WS-G-0587</t>
  </si>
  <si>
    <t>WS-G-0586</t>
  </si>
  <si>
    <t>WS-S-0589</t>
  </si>
  <si>
    <t>WS-S-0592</t>
  </si>
  <si>
    <t>WS-S-0593</t>
  </si>
  <si>
    <t>WS-S-0597</t>
  </si>
  <si>
    <t>WS-S-0598</t>
  </si>
  <si>
    <t>WS-S-0600</t>
  </si>
  <si>
    <t>WS-S-0601</t>
  </si>
  <si>
    <t>WS-G-0605</t>
  </si>
  <si>
    <t>WS-S-0607</t>
  </si>
  <si>
    <t>WS-G-0510</t>
  </si>
  <si>
    <t>WS-G-0509</t>
  </si>
  <si>
    <t>WS-G-0511</t>
  </si>
  <si>
    <t>WS-S-0602</t>
  </si>
  <si>
    <t>WS-S-0609</t>
  </si>
  <si>
    <t>WS-S-0610</t>
  </si>
  <si>
    <t>WS-G-0611</t>
  </si>
  <si>
    <t>WS-G-0858</t>
  </si>
  <si>
    <t>WS-S-0618</t>
  </si>
  <si>
    <t>WS-S-0619</t>
  </si>
  <si>
    <t>WS-G-0620</t>
  </si>
  <si>
    <t>WS-S-0622</t>
  </si>
  <si>
    <t>WS-S-0624</t>
  </si>
  <si>
    <t>WS-S-0050</t>
  </si>
  <si>
    <t>WS-S-0625</t>
  </si>
  <si>
    <t>WS-S-0627</t>
  </si>
  <si>
    <t>WS-S-0629</t>
  </si>
  <si>
    <t>WS-S-0761</t>
  </si>
  <si>
    <t>WS-S-0632</t>
  </si>
  <si>
    <t>WS-G-0633</t>
  </si>
  <si>
    <t>WS-S-0637</t>
  </si>
  <si>
    <t>WS-S-0638</t>
  </si>
  <si>
    <t>WS-S-0642</t>
  </si>
  <si>
    <t>WS-G-0643</t>
  </si>
  <si>
    <t>WS-G-0644</t>
  </si>
  <si>
    <t>WS-G-0645</t>
  </si>
  <si>
    <t>WS-G-0649</t>
  </si>
  <si>
    <t>WS-G-0837</t>
  </si>
  <si>
    <t>WS-G-0838</t>
  </si>
  <si>
    <t>WS-G-0898</t>
  </si>
  <si>
    <t>WS-G-0840</t>
  </si>
  <si>
    <t>WS-G-0648</t>
  </si>
  <si>
    <t>WS-S-0653</t>
  </si>
  <si>
    <t>WS-G-0654</t>
  </si>
  <si>
    <t>WS-G-0658</t>
  </si>
  <si>
    <t>WS-G-0660</t>
  </si>
  <si>
    <t>WS-G-0900</t>
  </si>
  <si>
    <t>WS-G-0662</t>
  </si>
  <si>
    <t>WS-G-0663</t>
  </si>
  <si>
    <t>WS-S-0664</t>
  </si>
  <si>
    <t>WS-G-0337</t>
  </si>
  <si>
    <t>WS-S-0850</t>
  </si>
  <si>
    <t>WS-S-0668</t>
  </si>
  <si>
    <t>WS-G-0849</t>
  </si>
  <si>
    <t>WS-S-0671</t>
  </si>
  <si>
    <t>WS-S-0676</t>
  </si>
  <si>
    <t>WS-G-0677</t>
  </si>
  <si>
    <t>WS-G-0678</t>
  </si>
  <si>
    <t>WS-G-0821</t>
  </si>
  <si>
    <t>WS-G-0679</t>
  </si>
  <si>
    <t>WS-G-0680</t>
  </si>
  <si>
    <t>WS-G-0681</t>
  </si>
  <si>
    <t>WS-S-0682</t>
  </si>
  <si>
    <t>WS-S-0683</t>
  </si>
  <si>
    <t>WS-S-0684</t>
  </si>
  <si>
    <t>WS-S-0687</t>
  </si>
  <si>
    <t>WS-S-0686</t>
  </si>
  <si>
    <t>WS-G-0876</t>
  </si>
  <si>
    <t>WS-S-0692</t>
  </si>
  <si>
    <t>WS-S-0693</t>
  </si>
  <si>
    <t>WS-G-0695</t>
  </si>
  <si>
    <t>WS-S-0817</t>
  </si>
  <si>
    <t>WS-S-0697</t>
  </si>
  <si>
    <t>WS-S-0699</t>
  </si>
  <si>
    <t>WS-S-0700</t>
  </si>
  <si>
    <t>WS-S-0862</t>
  </si>
  <si>
    <t>WS-S-0701</t>
  </si>
  <si>
    <t>WS-G-0702</t>
  </si>
  <si>
    <t>WS-G-0704</t>
  </si>
  <si>
    <t>WS-G-0706</t>
  </si>
  <si>
    <t>WS-S-0707</t>
  </si>
  <si>
    <t>WS-S-0708</t>
  </si>
  <si>
    <t>WS-S-0712</t>
  </si>
  <si>
    <t>WS-G-0716</t>
  </si>
  <si>
    <t>WS-G-0717</t>
  </si>
  <si>
    <t>WS-S-0719</t>
  </si>
  <si>
    <t>WS-S-0720</t>
  </si>
  <si>
    <t>WS-S-0846</t>
  </si>
  <si>
    <t>WS-G-0725</t>
  </si>
  <si>
    <t>WS-S-0729</t>
  </si>
  <si>
    <t>WS-S-0731</t>
  </si>
  <si>
    <t>WS-S-0735</t>
  </si>
  <si>
    <t>WS-S-0737</t>
  </si>
  <si>
    <t>WS-G-0738</t>
  </si>
  <si>
    <t>WS-S-0740</t>
  </si>
  <si>
    <t>WS-S-0743</t>
  </si>
  <si>
    <t>WS-S-0868</t>
  </si>
  <si>
    <t>WS-S-0866</t>
  </si>
  <si>
    <t>WS-S-0132</t>
  </si>
  <si>
    <t>WS-S-0748</t>
  </si>
  <si>
    <t>WS-S-0750</t>
  </si>
  <si>
    <t>WS-S-0754</t>
  </si>
  <si>
    <t>WS-G-0756</t>
  </si>
  <si>
    <t>WS-G-0841</t>
  </si>
  <si>
    <t>WS-G-0757</t>
  </si>
  <si>
    <t>WS-G-0758</t>
  </si>
  <si>
    <t>WS-G-0759</t>
  </si>
  <si>
    <t>WS-G-0879</t>
  </si>
  <si>
    <t>WS-G-0772</t>
  </si>
  <si>
    <t>WS-G-0764</t>
  </si>
  <si>
    <t>WS-G-0770</t>
  </si>
  <si>
    <t>WS-G-0773</t>
  </si>
  <si>
    <t>WS-G-0771</t>
  </si>
  <si>
    <t>WS-G-0763</t>
  </si>
  <si>
    <t>WS-G-0774</t>
  </si>
  <si>
    <t>WS-S-0775</t>
  </si>
  <si>
    <t>WS-G-0776</t>
  </si>
  <si>
    <t>WS-S-0778</t>
  </si>
  <si>
    <t>WS-S-0779</t>
  </si>
  <si>
    <t>WS-S-0782</t>
  </si>
  <si>
    <t>WS-G-0786</t>
  </si>
  <si>
    <t>WS-S-0787</t>
  </si>
  <si>
    <t>WS-S-0790</t>
  </si>
  <si>
    <t>WS-S-0792</t>
  </si>
  <si>
    <t>WS_NUM</t>
  </si>
  <si>
    <t>Legend</t>
  </si>
  <si>
    <t>Bold Blue</t>
  </si>
  <si>
    <t xml:space="preserve">Bold Red </t>
  </si>
  <si>
    <t>Exceedance of Aesthetic Objective (AO) Limit</t>
  </si>
  <si>
    <t>Exceedance of Maximum Acceptable Concentration (MAC)</t>
  </si>
  <si>
    <t>Water Treatment and Service Delivery Assessment Tool Description:</t>
  </si>
  <si>
    <r>
      <t xml:space="preserve">The purpose of the </t>
    </r>
    <r>
      <rPr>
        <b/>
        <sz val="11"/>
        <color theme="3"/>
        <rFont val="Calibri"/>
        <family val="2"/>
        <scheme val="minor"/>
      </rPr>
      <t>Water Treatment and Service Delivery Assessment Tool</t>
    </r>
    <r>
      <rPr>
        <sz val="11"/>
        <color theme="1"/>
        <rFont val="Calibri"/>
        <family val="2"/>
        <scheme val="minor"/>
      </rPr>
      <t xml:space="preserve"> is to help the owners of public drinking water systems in the Province of Newfoundland and Labrador to identify target water quality parameters of concern and provide an initial screening of potential corrective measures.
Raw and treated water quality data from every public drinking water system in the province have been organized into a database of average and maximum water quality values. A list of potential centralized and decentralized corrective measures has been compiled based on a review of commonly applied municipal drinking water treatment technologies versus applicable target water quality parameters.
The tool utilizes the available water quality data and community size to determine target water quality parameters and potential corrective measures that could be implemented to improve treated water quality. It also provides a description of each corrective measure, along with predicted capital and operational costs based on the community's population. These predicted costs should not be used for capital budgets or funding applications but serve solely as an approximate guideline.
If a community is seeking a more comprehensive cost assessment, they should seek to utilize the </t>
    </r>
    <r>
      <rPr>
        <b/>
        <sz val="11"/>
        <color theme="3"/>
        <rFont val="Calibri"/>
        <family val="2"/>
        <scheme val="minor"/>
      </rPr>
      <t>Full Cost Accounting Assessment (FCAA) Tool</t>
    </r>
    <r>
      <rPr>
        <sz val="11"/>
        <color theme="1"/>
        <rFont val="Calibri"/>
        <family val="2"/>
        <scheme val="minor"/>
      </rPr>
      <t xml:space="preserve"> </t>
    </r>
    <r>
      <rPr>
        <i/>
        <sz val="11"/>
        <color theme="1"/>
        <rFont val="Calibri"/>
        <family val="2"/>
        <scheme val="minor"/>
      </rPr>
      <t>(Link attached below).</t>
    </r>
  </si>
  <si>
    <t>Estimated Unit Cost</t>
  </si>
  <si>
    <t>Estimated Total Capital Cost</t>
  </si>
  <si>
    <t>Estimated Total Annual Operational Cost</t>
  </si>
  <si>
    <t>Estimated Unit Annual Operational Cost</t>
  </si>
  <si>
    <t>WS Number:</t>
  </si>
  <si>
    <r>
      <t>0.02/</t>
    </r>
    <r>
      <rPr>
        <b/>
        <sz val="11"/>
        <color rgb="FFFF0000"/>
        <rFont val="Calibri"/>
        <family val="2"/>
        <scheme val="minor"/>
      </rPr>
      <t>0.12</t>
    </r>
  </si>
  <si>
    <t>&lt;7.0 or &gt;10.5</t>
  </si>
  <si>
    <t>Key Water Quality Guidelines</t>
  </si>
  <si>
    <t>Newfoundland &amp; Labrador Water Resources Portal</t>
  </si>
  <si>
    <t xml:space="preserve">With the exception of PWDUs, decentralized treatment is not a common practice in the province of Newfoundland and Labrador. Decentralized water treatment is a sector of growing interest in the province, especially in small communities that have limited financial and technical capacity to implement complex centralized water treatment systems. The design intent is to implement decentralized water treatment systems within households on an existing centralized water treatment system with limited water treatment capabilities. In theory, this would allow for a community to provide high quality drinking water at the point of consumption for all residents, at a significantly reduced cost. However, in practice there may be complications with regards to operational/maintenance requirements and the access to treatment systems on private property. Some of the pros and cons of decentralized water treatment (excluding PWDU’s) are listed below to provide some more information on this emerging water treatment sector.  </t>
  </si>
  <si>
    <t>Decentralized Treatment Background Information</t>
  </si>
  <si>
    <r>
      <rPr>
        <b/>
        <sz val="11"/>
        <color theme="3"/>
        <rFont val="Calibri"/>
        <family val="2"/>
        <scheme val="minor"/>
      </rPr>
      <t>Cons:</t>
    </r>
    <r>
      <rPr>
        <b/>
        <sz val="11"/>
        <color theme="1"/>
        <rFont val="Calibri"/>
        <family val="2"/>
        <scheme val="minor"/>
      </rPr>
      <t xml:space="preserve">
</t>
    </r>
    <r>
      <rPr>
        <b/>
        <sz val="11"/>
        <color theme="3"/>
        <rFont val="Calibri"/>
        <family val="2"/>
        <scheme val="minor"/>
      </rPr>
      <t xml:space="preserve">1) </t>
    </r>
    <r>
      <rPr>
        <sz val="11"/>
        <color theme="1"/>
        <rFont val="Calibri"/>
        <family val="2"/>
        <scheme val="minor"/>
      </rPr>
      <t>Maintenance requirements.</t>
    </r>
    <r>
      <rPr>
        <b/>
        <sz val="11"/>
        <color theme="1"/>
        <rFont val="Calibri"/>
        <family val="2"/>
        <scheme val="minor"/>
      </rPr>
      <t xml:space="preserve">
</t>
    </r>
    <r>
      <rPr>
        <b/>
        <sz val="11"/>
        <color theme="3"/>
        <rFont val="Calibri"/>
        <family val="2"/>
        <scheme val="minor"/>
      </rPr>
      <t xml:space="preserve">2) </t>
    </r>
    <r>
      <rPr>
        <sz val="11"/>
        <color theme="1"/>
        <rFont val="Calibri"/>
        <family val="2"/>
        <scheme val="minor"/>
      </rPr>
      <t xml:space="preserve">Treatment systems located on private property.
</t>
    </r>
    <r>
      <rPr>
        <b/>
        <sz val="11"/>
        <color theme="3"/>
        <rFont val="Calibri"/>
        <family val="2"/>
        <scheme val="minor"/>
      </rPr>
      <t xml:space="preserve">3) </t>
    </r>
    <r>
      <rPr>
        <sz val="11"/>
        <color theme="3"/>
        <rFont val="Calibri"/>
        <family val="2"/>
        <scheme val="minor"/>
      </rPr>
      <t xml:space="preserve">Communicty acceptance.
</t>
    </r>
    <r>
      <rPr>
        <b/>
        <sz val="11"/>
        <color theme="3"/>
        <rFont val="Calibri"/>
        <family val="2"/>
        <scheme val="minor"/>
      </rPr>
      <t>4)</t>
    </r>
    <r>
      <rPr>
        <b/>
        <sz val="11"/>
        <color theme="1"/>
        <rFont val="Calibri"/>
        <family val="2"/>
        <scheme val="minor"/>
      </rPr>
      <t xml:space="preserve"> </t>
    </r>
    <r>
      <rPr>
        <sz val="11"/>
        <color theme="1"/>
        <rFont val="Calibri"/>
        <family val="2"/>
        <scheme val="minor"/>
      </rPr>
      <t>Regulatory accpetance.</t>
    </r>
  </si>
  <si>
    <t>The Newfoundland and Labrador Water Resources Management Division regularly collects and publishes the most up to date water quality results for communities across the province. Historicval raw and treated water quality data is available through the Newfoundland and Labrador Water Resources Portal, linked below.</t>
  </si>
  <si>
    <r>
      <rPr>
        <b/>
        <sz val="11"/>
        <color theme="3"/>
        <rFont val="Calibri"/>
        <family val="2"/>
        <scheme val="minor"/>
      </rPr>
      <t>Pros:</t>
    </r>
    <r>
      <rPr>
        <b/>
        <u/>
        <sz val="11"/>
        <color theme="1"/>
        <rFont val="Calibri"/>
        <family val="2"/>
        <scheme val="minor"/>
      </rPr>
      <t xml:space="preserve">
</t>
    </r>
    <r>
      <rPr>
        <b/>
        <sz val="11"/>
        <color theme="3"/>
        <rFont val="Calibri"/>
        <family val="2"/>
        <scheme val="minor"/>
      </rPr>
      <t xml:space="preserve">1) </t>
    </r>
    <r>
      <rPr>
        <sz val="11"/>
        <color theme="1"/>
        <rFont val="Calibri"/>
        <family val="2"/>
        <scheme val="minor"/>
      </rPr>
      <t xml:space="preserve">Cost effective.
</t>
    </r>
    <r>
      <rPr>
        <b/>
        <sz val="11"/>
        <color theme="3"/>
        <rFont val="Calibri"/>
        <family val="2"/>
        <scheme val="minor"/>
      </rPr>
      <t xml:space="preserve">2) </t>
    </r>
    <r>
      <rPr>
        <sz val="11"/>
        <color theme="1"/>
        <rFont val="Calibri"/>
        <family val="2"/>
        <scheme val="minor"/>
      </rPr>
      <t xml:space="preserve">Accessibility to advanced treatment techniques.
</t>
    </r>
    <r>
      <rPr>
        <b/>
        <sz val="11"/>
        <color theme="3"/>
        <rFont val="Calibri"/>
        <family val="2"/>
        <scheme val="minor"/>
      </rPr>
      <t>3)</t>
    </r>
    <r>
      <rPr>
        <sz val="11"/>
        <color theme="1"/>
        <rFont val="Calibri"/>
        <family val="2"/>
        <scheme val="minor"/>
      </rPr>
      <t xml:space="preserve"> Ease of implementation.
</t>
    </r>
    <r>
      <rPr>
        <b/>
        <sz val="11"/>
        <color theme="3"/>
        <rFont val="Calibri"/>
        <family val="2"/>
        <scheme val="minor"/>
      </rPr>
      <t>4)</t>
    </r>
    <r>
      <rPr>
        <sz val="11"/>
        <color theme="1"/>
        <rFont val="Calibri"/>
        <family val="2"/>
        <scheme val="minor"/>
      </rPr>
      <t xml:space="preserve"> Availability of treatment technology in NL&amp;L.</t>
    </r>
  </si>
  <si>
    <t>pH - (Avg. &amp; Min.)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</si>
</sst>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0.0"/>
    <numFmt numFmtId="166" formatCode="0.000"/>
    <numFmt numFmtId="167" formatCode="&quot;$&quot;#,##0"/>
  </numFmts>
  <fonts count="26" x14ac:knownFonts="1">
    <font>
      <sz val="11"/>
      <color theme="1"/>
      <name val="Calibri"/>
      <family val="2"/>
      <scheme val="minor"/>
    </font>
    <font>
      <sz val="11"/>
      <color rgb="FF006100"/>
      <name val="Calibri"/>
      <family val="2"/>
      <scheme val="minor"/>
    </font>
    <font>
      <b/>
      <sz val="11"/>
      <color theme="1"/>
      <name val="Calibri"/>
      <family val="2"/>
      <scheme val="minor"/>
    </font>
    <font>
      <b/>
      <sz val="15"/>
      <color theme="3"/>
      <name val="Calibri"/>
      <family val="2"/>
      <scheme val="minor"/>
    </font>
    <font>
      <sz val="11"/>
      <name val="Calibri"/>
      <family val="2"/>
      <scheme val="minor"/>
    </font>
    <font>
      <b/>
      <sz val="11"/>
      <name val="Calibri"/>
      <family val="2"/>
      <scheme val="minor"/>
    </font>
    <font>
      <b/>
      <sz val="11"/>
      <color rgb="FF006100"/>
      <name val="Calibri"/>
      <family val="2"/>
      <scheme val="minor"/>
    </font>
    <font>
      <b/>
      <sz val="11"/>
      <color theme="3"/>
      <name val="Calibri"/>
      <family val="2"/>
      <scheme val="minor"/>
    </font>
    <font>
      <sz val="11"/>
      <color theme="3"/>
      <name val="Calibri"/>
      <family val="2"/>
      <scheme val="minor"/>
    </font>
    <font>
      <b/>
      <sz val="14"/>
      <color theme="3"/>
      <name val="Calibri"/>
      <family val="2"/>
      <scheme val="minor"/>
    </font>
    <font>
      <sz val="9"/>
      <color rgb="FFFF0000"/>
      <name val="Calibri"/>
      <family val="2"/>
      <scheme val="minor"/>
    </font>
    <font>
      <sz val="9"/>
      <color theme="1"/>
      <name val="Calibri"/>
      <family val="2"/>
      <scheme val="minor"/>
    </font>
    <font>
      <sz val="11"/>
      <color rgb="FFFF0000"/>
      <name val="Calibri"/>
      <family val="2"/>
      <scheme val="minor"/>
    </font>
    <font>
      <sz val="11"/>
      <color theme="1"/>
      <name val="Calibri"/>
      <family val="2"/>
      <scheme val="minor"/>
    </font>
    <font>
      <sz val="14"/>
      <color theme="1"/>
      <name val="Calibri"/>
      <family val="2"/>
      <scheme val="minor"/>
    </font>
    <font>
      <u/>
      <sz val="11"/>
      <color theme="10"/>
      <name val="Calibri"/>
      <family val="2"/>
      <scheme val="minor"/>
    </font>
    <font>
      <sz val="11"/>
      <color theme="4"/>
      <name val="Calibri"/>
      <family val="2"/>
      <scheme val="minor"/>
    </font>
    <font>
      <u/>
      <sz val="11"/>
      <color theme="4"/>
      <name val="Calibri"/>
      <family val="2"/>
      <scheme val="minor"/>
    </font>
    <font>
      <b/>
      <sz val="11"/>
      <color rgb="FFFF0000"/>
      <name val="Calibri"/>
      <family val="2"/>
      <scheme val="minor"/>
    </font>
    <font>
      <strike/>
      <sz val="11"/>
      <color rgb="FFFF0000"/>
      <name val="Calibri"/>
      <family val="2"/>
      <scheme val="minor"/>
    </font>
    <font>
      <u/>
      <sz val="10"/>
      <color theme="10"/>
      <name val="Calibri"/>
      <family val="2"/>
      <scheme val="minor"/>
    </font>
    <font>
      <i/>
      <sz val="11"/>
      <color theme="1"/>
      <name val="Calibri"/>
      <family val="2"/>
      <scheme val="minor"/>
    </font>
    <font>
      <sz val="11"/>
      <color theme="1"/>
      <name val="Aptos"/>
      <family val="2"/>
    </font>
    <font>
      <b/>
      <sz val="18"/>
      <color theme="3"/>
      <name val="Calibri"/>
      <family val="2"/>
      <scheme val="minor"/>
    </font>
    <font>
      <b/>
      <u/>
      <sz val="11"/>
      <color theme="1"/>
      <name val="Calibri"/>
      <family val="2"/>
      <scheme val="minor"/>
    </font>
    <font>
      <b/>
      <u/>
      <sz val="11"/>
      <color theme="3"/>
      <name val="Calibri"/>
      <family val="2"/>
      <scheme val="minor"/>
    </font>
  </fonts>
  <fills count="7">
    <fill>
      <patternFill patternType="none"/>
    </fill>
    <fill>
      <patternFill patternType="gray125"/>
    </fill>
    <fill>
      <patternFill patternType="solid">
        <fgColor rgb="FFC6EFCE"/>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style="thick">
        <color theme="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right/>
      <top style="thick">
        <color theme="4"/>
      </top>
      <bottom style="hair">
        <color theme="4"/>
      </bottom>
      <diagonal/>
    </border>
    <border>
      <left/>
      <right/>
      <top style="hair">
        <color theme="4"/>
      </top>
      <bottom style="hair">
        <color theme="4"/>
      </bottom>
      <diagonal/>
    </border>
    <border>
      <left/>
      <right/>
      <top style="medium">
        <color theme="4"/>
      </top>
      <bottom style="medium">
        <color theme="4"/>
      </bottom>
      <diagonal/>
    </border>
    <border>
      <left/>
      <right style="hair">
        <color theme="4"/>
      </right>
      <top style="thin">
        <color theme="4"/>
      </top>
      <bottom style="thin">
        <color theme="4"/>
      </bottom>
      <diagonal/>
    </border>
    <border>
      <left style="hair">
        <color theme="4"/>
      </left>
      <right style="hair">
        <color theme="4"/>
      </right>
      <top style="thin">
        <color theme="4"/>
      </top>
      <bottom style="thin">
        <color theme="4"/>
      </bottom>
      <diagonal/>
    </border>
    <border>
      <left style="hair">
        <color theme="4"/>
      </left>
      <right/>
      <top style="thin">
        <color theme="4"/>
      </top>
      <bottom style="thin">
        <color theme="4"/>
      </bottom>
      <diagonal/>
    </border>
    <border>
      <left/>
      <right style="hair">
        <color theme="4"/>
      </right>
      <top/>
      <bottom/>
      <diagonal/>
    </border>
    <border>
      <left style="hair">
        <color theme="4"/>
      </left>
      <right style="hair">
        <color theme="4"/>
      </right>
      <top/>
      <bottom/>
      <diagonal/>
    </border>
    <border>
      <left style="hair">
        <color theme="4"/>
      </left>
      <right/>
      <top/>
      <bottom/>
      <diagonal/>
    </border>
    <border>
      <left/>
      <right style="hair">
        <color theme="4"/>
      </right>
      <top style="thin">
        <color theme="4"/>
      </top>
      <bottom/>
      <diagonal/>
    </border>
    <border>
      <left style="hair">
        <color theme="4"/>
      </left>
      <right style="hair">
        <color theme="4"/>
      </right>
      <top style="thin">
        <color theme="4"/>
      </top>
      <bottom/>
      <diagonal/>
    </border>
    <border>
      <left style="hair">
        <color theme="4"/>
      </left>
      <right/>
      <top style="thin">
        <color theme="4"/>
      </top>
      <bottom/>
      <diagonal/>
    </border>
    <border>
      <left/>
      <right/>
      <top style="thin">
        <color theme="4"/>
      </top>
      <bottom style="thin">
        <color theme="4"/>
      </bottom>
      <diagonal/>
    </border>
    <border>
      <left style="hair">
        <color theme="4"/>
      </left>
      <right style="hair">
        <color theme="4"/>
      </right>
      <top/>
      <bottom style="thin">
        <color theme="4"/>
      </bottom>
      <diagonal/>
    </border>
    <border>
      <left/>
      <right style="hair">
        <color theme="4"/>
      </right>
      <top/>
      <bottom style="thin">
        <color theme="4"/>
      </bottom>
      <diagonal/>
    </border>
    <border>
      <left style="hair">
        <color theme="4"/>
      </left>
      <right/>
      <top/>
      <bottom style="thin">
        <color theme="4"/>
      </bottom>
      <diagonal/>
    </border>
    <border>
      <left/>
      <right style="thick">
        <color theme="4" tint="0.79989013336588644"/>
      </right>
      <top/>
      <bottom style="thick">
        <color theme="4" tint="0.79985961485641044"/>
      </bottom>
      <diagonal/>
    </border>
    <border>
      <left/>
      <right/>
      <top/>
      <bottom style="thick">
        <color theme="4" tint="0.79985961485641044"/>
      </bottom>
      <diagonal/>
    </border>
    <border>
      <left/>
      <right style="hair">
        <color theme="4"/>
      </right>
      <top/>
      <bottom style="thick">
        <color theme="4"/>
      </bottom>
      <diagonal/>
    </border>
    <border>
      <left style="hair">
        <color theme="4"/>
      </left>
      <right style="hair">
        <color theme="4"/>
      </right>
      <top/>
      <bottom style="thick">
        <color theme="4"/>
      </bottom>
      <diagonal/>
    </border>
    <border>
      <left style="hair">
        <color theme="4"/>
      </left>
      <right/>
      <top/>
      <bottom style="thick">
        <color theme="4"/>
      </bottom>
      <diagonal/>
    </border>
    <border>
      <left style="hair">
        <color theme="4"/>
      </left>
      <right/>
      <top style="thick">
        <color theme="4"/>
      </top>
      <bottom style="thin">
        <color theme="4"/>
      </bottom>
      <diagonal/>
    </border>
    <border>
      <left/>
      <right/>
      <top style="thick">
        <color theme="4"/>
      </top>
      <bottom style="thin">
        <color theme="4"/>
      </bottom>
      <diagonal/>
    </border>
    <border>
      <left/>
      <right style="hair">
        <color theme="4"/>
      </right>
      <top style="thick">
        <color theme="4"/>
      </top>
      <bottom style="thin">
        <color theme="4"/>
      </bottom>
      <diagonal/>
    </border>
    <border>
      <left/>
      <right/>
      <top style="thin">
        <color theme="4"/>
      </top>
      <bottom/>
      <diagonal/>
    </border>
    <border>
      <left/>
      <right/>
      <top style="hair">
        <color theme="4"/>
      </top>
      <bottom/>
      <diagonal/>
    </border>
    <border>
      <left/>
      <right/>
      <top/>
      <bottom style="hair">
        <color theme="4"/>
      </bottom>
      <diagonal/>
    </border>
  </borders>
  <cellStyleXfs count="4">
    <xf numFmtId="0" fontId="0" fillId="0" borderId="0"/>
    <xf numFmtId="0" fontId="1" fillId="2" borderId="0" applyNumberFormat="0" applyBorder="0" applyAlignment="0" applyProtection="0"/>
    <xf numFmtId="164" fontId="13" fillId="0" borderId="0" applyFont="0" applyFill="0" applyBorder="0" applyAlignment="0" applyProtection="0"/>
    <xf numFmtId="0" fontId="15" fillId="0" borderId="0" applyNumberFormat="0" applyFill="0" applyBorder="0" applyAlignment="0" applyProtection="0"/>
  </cellStyleXfs>
  <cellXfs count="197">
    <xf numFmtId="0" fontId="0" fillId="0" borderId="0" xfId="0"/>
    <xf numFmtId="0" fontId="2" fillId="0" borderId="0" xfId="0" applyFont="1"/>
    <xf numFmtId="0" fontId="0" fillId="0" borderId="1" xfId="0" applyBorder="1"/>
    <xf numFmtId="0" fontId="2" fillId="0" borderId="0" xfId="0" applyFont="1" applyAlignment="1">
      <alignment horizontal="left"/>
    </xf>
    <xf numFmtId="0" fontId="5" fillId="0" borderId="0" xfId="0" applyFont="1" applyAlignment="1">
      <alignment horizontal="left"/>
    </xf>
    <xf numFmtId="0" fontId="4" fillId="0" borderId="0" xfId="0" applyFont="1" applyAlignment="1">
      <alignment horizontal="left"/>
    </xf>
    <xf numFmtId="0" fontId="0" fillId="0" borderId="0" xfId="0" applyAlignment="1">
      <alignment horizontal="right"/>
    </xf>
    <xf numFmtId="0" fontId="2" fillId="0" borderId="1" xfId="0" applyFont="1" applyBorder="1"/>
    <xf numFmtId="0" fontId="0" fillId="0" borderId="6" xfId="0" applyBorder="1"/>
    <xf numFmtId="2" fontId="0" fillId="0" borderId="0" xfId="0" applyNumberFormat="1" applyAlignment="1">
      <alignment horizontal="right"/>
    </xf>
    <xf numFmtId="0" fontId="0" fillId="0" borderId="1" xfId="0" applyBorder="1" applyAlignment="1">
      <alignment horizontal="center" vertical="center"/>
    </xf>
    <xf numFmtId="165" fontId="0" fillId="0" borderId="0" xfId="0" applyNumberFormat="1" applyAlignment="1">
      <alignment horizontal="right"/>
    </xf>
    <xf numFmtId="0" fontId="2" fillId="0" borderId="7" xfId="0" applyFont="1" applyBorder="1"/>
    <xf numFmtId="0" fontId="0" fillId="0" borderId="1" xfId="0" applyBorder="1" applyAlignment="1">
      <alignment horizontal="center"/>
    </xf>
    <xf numFmtId="0" fontId="0" fillId="0" borderId="0" xfId="0" applyAlignment="1">
      <alignment horizontal="left"/>
    </xf>
    <xf numFmtId="166" fontId="0" fillId="0" borderId="0" xfId="0" applyNumberFormat="1" applyAlignment="1">
      <alignment horizontal="right"/>
    </xf>
    <xf numFmtId="166" fontId="0" fillId="0" borderId="0" xfId="0" applyNumberFormat="1"/>
    <xf numFmtId="0" fontId="0" fillId="6" borderId="11" xfId="0" applyFill="1" applyBorder="1"/>
    <xf numFmtId="0" fontId="3" fillId="6" borderId="2" xfId="0" applyFont="1" applyFill="1" applyBorder="1"/>
    <xf numFmtId="0" fontId="0" fillId="6" borderId="0" xfId="0" applyFill="1"/>
    <xf numFmtId="0" fontId="0" fillId="6" borderId="12" xfId="0" applyFill="1" applyBorder="1"/>
    <xf numFmtId="0" fontId="0" fillId="6" borderId="2" xfId="0" applyFill="1" applyBorder="1"/>
    <xf numFmtId="0" fontId="0" fillId="6" borderId="10" xfId="0" applyFill="1" applyBorder="1"/>
    <xf numFmtId="0" fontId="0" fillId="6" borderId="9" xfId="0" applyFill="1" applyBorder="1"/>
    <xf numFmtId="0" fontId="0" fillId="6" borderId="8" xfId="0" applyFill="1" applyBorder="1"/>
    <xf numFmtId="0" fontId="0" fillId="6" borderId="14" xfId="0" applyFill="1" applyBorder="1"/>
    <xf numFmtId="0" fontId="0" fillId="6" borderId="15" xfId="0" applyFill="1" applyBorder="1"/>
    <xf numFmtId="0" fontId="0" fillId="6" borderId="0" xfId="0" applyFill="1" applyAlignment="1">
      <alignment vertical="center"/>
    </xf>
    <xf numFmtId="0" fontId="0" fillId="6" borderId="13" xfId="0" applyFill="1" applyBorder="1"/>
    <xf numFmtId="0" fontId="0" fillId="6" borderId="14" xfId="0" applyFill="1" applyBorder="1" applyAlignment="1">
      <alignment vertical="center"/>
    </xf>
    <xf numFmtId="0" fontId="0" fillId="6" borderId="0" xfId="0" applyFill="1" applyAlignment="1">
      <alignment horizontal="center" vertical="center"/>
    </xf>
    <xf numFmtId="167" fontId="14" fillId="6" borderId="20" xfId="2" applyNumberFormat="1" applyFont="1" applyFill="1" applyBorder="1" applyAlignment="1">
      <alignment horizontal="center" vertical="center"/>
    </xf>
    <xf numFmtId="167" fontId="14" fillId="6" borderId="20" xfId="0" applyNumberFormat="1" applyFont="1" applyFill="1" applyBorder="1" applyAlignment="1">
      <alignment horizontal="center" vertical="center"/>
    </xf>
    <xf numFmtId="167" fontId="14" fillId="6" borderId="21" xfId="0" applyNumberFormat="1" applyFont="1" applyFill="1" applyBorder="1" applyAlignment="1">
      <alignment horizontal="center" vertical="center"/>
    </xf>
    <xf numFmtId="0" fontId="14" fillId="6" borderId="19" xfId="0" applyFont="1" applyFill="1" applyBorder="1" applyAlignment="1">
      <alignment vertical="center"/>
    </xf>
    <xf numFmtId="0" fontId="14" fillId="6" borderId="20" xfId="0" applyFont="1" applyFill="1" applyBorder="1" applyAlignment="1">
      <alignment vertical="center"/>
    </xf>
    <xf numFmtId="0" fontId="14" fillId="6" borderId="22" xfId="0" applyFont="1" applyFill="1" applyBorder="1" applyAlignment="1">
      <alignment vertical="center"/>
    </xf>
    <xf numFmtId="0" fontId="14" fillId="6" borderId="23" xfId="0" applyFont="1" applyFill="1" applyBorder="1" applyAlignment="1">
      <alignment vertical="center"/>
    </xf>
    <xf numFmtId="0" fontId="0" fillId="6" borderId="20" xfId="0" applyFill="1" applyBorder="1" applyAlignment="1">
      <alignment vertical="top" wrapText="1"/>
    </xf>
    <xf numFmtId="0" fontId="0" fillId="6" borderId="26" xfId="0" applyFill="1" applyBorder="1" applyAlignment="1">
      <alignment vertical="top" wrapText="1"/>
    </xf>
    <xf numFmtId="0" fontId="14" fillId="6" borderId="25" xfId="0" applyFont="1" applyFill="1" applyBorder="1" applyAlignment="1">
      <alignment vertical="center"/>
    </xf>
    <xf numFmtId="0" fontId="14" fillId="6" borderId="26" xfId="0" applyFont="1" applyFill="1" applyBorder="1" applyAlignment="1">
      <alignment vertical="center"/>
    </xf>
    <xf numFmtId="167" fontId="14" fillId="6" borderId="21" xfId="2" applyNumberFormat="1" applyFont="1" applyFill="1" applyBorder="1" applyAlignment="1">
      <alignment horizontal="center" vertical="center"/>
    </xf>
    <xf numFmtId="167" fontId="14" fillId="6" borderId="26" xfId="0" applyNumberFormat="1" applyFont="1" applyFill="1" applyBorder="1" applyAlignment="1">
      <alignment horizontal="center" vertical="center"/>
    </xf>
    <xf numFmtId="167" fontId="14" fillId="6" borderId="27" xfId="0" applyNumberFormat="1" applyFont="1" applyFill="1" applyBorder="1" applyAlignment="1">
      <alignment horizontal="center" vertical="center"/>
    </xf>
    <xf numFmtId="0" fontId="14" fillId="6" borderId="20" xfId="0" applyFont="1" applyFill="1" applyBorder="1" applyAlignment="1">
      <alignment vertical="center" wrapText="1"/>
    </xf>
    <xf numFmtId="0" fontId="7" fillId="6" borderId="2" xfId="0" applyFont="1" applyFill="1" applyBorder="1"/>
    <xf numFmtId="0" fontId="16" fillId="6" borderId="0" xfId="0" applyFont="1" applyFill="1"/>
    <xf numFmtId="0" fontId="7" fillId="6" borderId="2" xfId="0" applyFont="1" applyFill="1" applyBorder="1" applyAlignment="1">
      <alignment horizontal="left"/>
    </xf>
    <xf numFmtId="0" fontId="8" fillId="4" borderId="0" xfId="0" applyFont="1" applyFill="1"/>
    <xf numFmtId="0" fontId="9" fillId="6" borderId="2" xfId="0" applyFont="1" applyFill="1" applyBorder="1"/>
    <xf numFmtId="0" fontId="8" fillId="4" borderId="0" xfId="0" applyFont="1" applyFill="1" applyAlignment="1">
      <alignment horizontal="left"/>
    </xf>
    <xf numFmtId="0" fontId="4" fillId="6" borderId="11" xfId="0" applyFont="1" applyFill="1" applyBorder="1"/>
    <xf numFmtId="0" fontId="4" fillId="6" borderId="0" xfId="0" applyFont="1" applyFill="1"/>
    <xf numFmtId="0" fontId="4" fillId="6" borderId="12" xfId="0" applyFont="1" applyFill="1" applyBorder="1"/>
    <xf numFmtId="0" fontId="4" fillId="6" borderId="13" xfId="0" applyFont="1" applyFill="1" applyBorder="1"/>
    <xf numFmtId="0" fontId="4" fillId="6" borderId="14" xfId="0" applyFont="1" applyFill="1" applyBorder="1"/>
    <xf numFmtId="0" fontId="4" fillId="6" borderId="15" xfId="0" applyFont="1" applyFill="1" applyBorder="1"/>
    <xf numFmtId="0" fontId="9" fillId="6" borderId="0" xfId="0" applyFont="1" applyFill="1" applyAlignment="1">
      <alignment horizontal="left"/>
    </xf>
    <xf numFmtId="0" fontId="7" fillId="6" borderId="0" xfId="0" applyFont="1" applyFill="1" applyAlignment="1">
      <alignment horizontal="center" vertical="center"/>
    </xf>
    <xf numFmtId="0" fontId="14" fillId="6" borderId="23" xfId="0" applyFont="1" applyFill="1" applyBorder="1" applyAlignment="1">
      <alignment horizontal="center" vertical="center"/>
    </xf>
    <xf numFmtId="0" fontId="14" fillId="6" borderId="24" xfId="0" applyFont="1" applyFill="1" applyBorder="1" applyAlignment="1">
      <alignment horizontal="center" vertical="center"/>
    </xf>
    <xf numFmtId="0" fontId="10" fillId="6" borderId="0" xfId="0" applyFont="1" applyFill="1"/>
    <xf numFmtId="0" fontId="11" fillId="6" borderId="0" xfId="0" applyFont="1" applyFill="1"/>
    <xf numFmtId="0" fontId="18" fillId="6" borderId="0" xfId="0" applyFont="1" applyFill="1"/>
    <xf numFmtId="0" fontId="19" fillId="6" borderId="0" xfId="0" applyFont="1" applyFill="1"/>
    <xf numFmtId="0" fontId="12" fillId="6" borderId="0" xfId="0" applyFont="1" applyFill="1"/>
    <xf numFmtId="0" fontId="12" fillId="6" borderId="18" xfId="0" applyFont="1" applyFill="1" applyBorder="1"/>
    <xf numFmtId="0" fontId="14" fillId="6" borderId="29" xfId="0" applyFont="1" applyFill="1" applyBorder="1" applyAlignment="1">
      <alignment vertical="center"/>
    </xf>
    <xf numFmtId="0" fontId="0" fillId="6" borderId="29" xfId="0" applyFill="1" applyBorder="1" applyAlignment="1">
      <alignment vertical="top" wrapText="1"/>
    </xf>
    <xf numFmtId="167" fontId="14" fillId="6" borderId="29" xfId="0" applyNumberFormat="1" applyFont="1" applyFill="1" applyBorder="1" applyAlignment="1">
      <alignment horizontal="center" vertical="center"/>
    </xf>
    <xf numFmtId="0" fontId="14" fillId="6" borderId="30" xfId="0" applyFont="1" applyFill="1" applyBorder="1" applyAlignment="1">
      <alignment vertical="center"/>
    </xf>
    <xf numFmtId="167" fontId="14" fillId="6" borderId="31" xfId="2" applyNumberFormat="1" applyFont="1" applyFill="1" applyBorder="1" applyAlignment="1">
      <alignment horizontal="center" vertical="center"/>
    </xf>
    <xf numFmtId="167" fontId="14" fillId="6" borderId="31" xfId="0" applyNumberFormat="1" applyFont="1" applyFill="1" applyBorder="1" applyAlignment="1">
      <alignment horizontal="center" vertical="center"/>
    </xf>
    <xf numFmtId="0" fontId="0" fillId="6" borderId="0" xfId="0" applyFill="1" applyAlignment="1">
      <alignment horizontal="center"/>
    </xf>
    <xf numFmtId="0" fontId="9" fillId="0" borderId="34"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center" vertical="center" wrapText="1"/>
    </xf>
    <xf numFmtId="0" fontId="9" fillId="0" borderId="36" xfId="0" applyFont="1" applyBorder="1" applyAlignment="1">
      <alignment horizontal="center" vertical="center" wrapText="1"/>
    </xf>
    <xf numFmtId="0" fontId="10" fillId="6" borderId="11" xfId="0" applyFont="1" applyFill="1" applyBorder="1"/>
    <xf numFmtId="0" fontId="11" fillId="6" borderId="11" xfId="0" applyFont="1" applyFill="1" applyBorder="1"/>
    <xf numFmtId="0" fontId="2" fillId="6" borderId="16" xfId="0" applyFont="1" applyFill="1" applyBorder="1"/>
    <xf numFmtId="0" fontId="2" fillId="6" borderId="17" xfId="0" applyFont="1" applyFill="1" applyBorder="1"/>
    <xf numFmtId="0" fontId="2" fillId="4" borderId="0" xfId="0" applyFont="1" applyFill="1" applyAlignment="1">
      <alignment horizontal="right" vertical="center"/>
    </xf>
    <xf numFmtId="0" fontId="0" fillId="4" borderId="0" xfId="0" applyFill="1" applyAlignment="1">
      <alignment vertical="center"/>
    </xf>
    <xf numFmtId="0" fontId="0" fillId="4" borderId="13" xfId="0" applyFill="1" applyBorder="1" applyAlignment="1">
      <alignment vertical="center"/>
    </xf>
    <xf numFmtId="0" fontId="0" fillId="4" borderId="14" xfId="0" applyFill="1" applyBorder="1" applyAlignment="1">
      <alignment vertical="center"/>
    </xf>
    <xf numFmtId="0" fontId="0" fillId="4" borderId="15" xfId="0" applyFill="1" applyBorder="1" applyAlignment="1">
      <alignment vertical="center"/>
    </xf>
    <xf numFmtId="0" fontId="0" fillId="4" borderId="8" xfId="0" applyFill="1" applyBorder="1" applyAlignment="1">
      <alignment horizontal="right" vertical="center"/>
    </xf>
    <xf numFmtId="0" fontId="0" fillId="4" borderId="11" xfId="0" applyFill="1" applyBorder="1" applyAlignment="1">
      <alignment horizontal="right" vertical="center"/>
    </xf>
    <xf numFmtId="0" fontId="0" fillId="4" borderId="11" xfId="0" applyFill="1" applyBorder="1" applyAlignment="1">
      <alignment vertical="center"/>
    </xf>
    <xf numFmtId="0" fontId="0" fillId="6" borderId="0" xfId="0" applyFill="1" applyAlignment="1">
      <alignment horizontal="left" vertical="top" wrapText="1"/>
    </xf>
    <xf numFmtId="0" fontId="9" fillId="6" borderId="0" xfId="0" applyFont="1" applyFill="1" applyAlignment="1">
      <alignment horizontal="center" vertical="center"/>
    </xf>
    <xf numFmtId="0" fontId="14" fillId="6" borderId="29" xfId="0" applyFont="1" applyFill="1" applyBorder="1" applyAlignment="1">
      <alignment vertical="center" wrapText="1"/>
    </xf>
    <xf numFmtId="0" fontId="8" fillId="4" borderId="0" xfId="0" applyFont="1" applyFill="1" applyAlignment="1" applyProtection="1">
      <alignment horizontal="center"/>
      <protection locked="0"/>
    </xf>
    <xf numFmtId="0" fontId="9" fillId="6" borderId="2" xfId="0" applyFont="1" applyFill="1" applyBorder="1" applyAlignment="1">
      <alignment horizontal="left"/>
    </xf>
    <xf numFmtId="0" fontId="23" fillId="6" borderId="0" xfId="0" applyFont="1" applyFill="1" applyAlignment="1">
      <alignment wrapText="1"/>
    </xf>
    <xf numFmtId="165" fontId="18" fillId="4" borderId="0" xfId="0" applyNumberFormat="1" applyFont="1" applyFill="1" applyAlignment="1">
      <alignment horizontal="center"/>
    </xf>
    <xf numFmtId="165" fontId="7" fillId="4" borderId="0" xfId="0" applyNumberFormat="1" applyFont="1" applyFill="1" applyAlignment="1">
      <alignment horizontal="center"/>
    </xf>
    <xf numFmtId="0" fontId="7" fillId="4" borderId="0" xfId="0" applyFont="1" applyFill="1" applyAlignment="1">
      <alignment horizontal="center"/>
    </xf>
    <xf numFmtId="2" fontId="7" fillId="4" borderId="0" xfId="0" applyNumberFormat="1" applyFont="1" applyFill="1" applyAlignment="1">
      <alignment horizontal="center"/>
    </xf>
    <xf numFmtId="2" fontId="18" fillId="4" borderId="0" xfId="0" applyNumberFormat="1" applyFont="1" applyFill="1" applyAlignment="1">
      <alignment horizontal="center"/>
    </xf>
    <xf numFmtId="0" fontId="18" fillId="4" borderId="0" xfId="0" applyFont="1" applyFill="1" applyAlignment="1">
      <alignment horizontal="center"/>
    </xf>
    <xf numFmtId="0" fontId="0" fillId="6" borderId="0" xfId="0" applyFill="1" applyAlignment="1">
      <alignment horizontal="left" vertical="top"/>
    </xf>
    <xf numFmtId="0" fontId="9" fillId="6" borderId="0" xfId="0" applyFont="1" applyFill="1" applyAlignment="1">
      <alignment horizontal="left" vertical="center" wrapText="1"/>
    </xf>
    <xf numFmtId="0" fontId="9" fillId="6" borderId="0" xfId="0" applyFont="1" applyFill="1" applyAlignment="1">
      <alignment vertical="center"/>
    </xf>
    <xf numFmtId="0" fontId="2" fillId="6" borderId="0" xfId="0" applyFont="1" applyFill="1" applyAlignment="1">
      <alignment vertical="top" wrapText="1"/>
    </xf>
    <xf numFmtId="0" fontId="0" fillId="6" borderId="0" xfId="0" applyFill="1" applyProtection="1">
      <protection locked="0"/>
    </xf>
    <xf numFmtId="0" fontId="20" fillId="4" borderId="11" xfId="3" applyFont="1" applyFill="1" applyBorder="1" applyAlignment="1" applyProtection="1">
      <alignment horizontal="center" vertical="center" wrapText="1"/>
      <protection locked="0"/>
    </xf>
    <xf numFmtId="0" fontId="20" fillId="4" borderId="0" xfId="3" applyFont="1" applyFill="1" applyBorder="1" applyAlignment="1" applyProtection="1">
      <alignment horizontal="center" vertical="center" wrapText="1"/>
      <protection locked="0"/>
    </xf>
    <xf numFmtId="0" fontId="20" fillId="4" borderId="12" xfId="3" applyFont="1" applyFill="1" applyBorder="1" applyAlignment="1" applyProtection="1">
      <alignment horizontal="center" vertical="center" wrapText="1"/>
      <protection locked="0"/>
    </xf>
    <xf numFmtId="0" fontId="20" fillId="4" borderId="13" xfId="3" applyFont="1" applyFill="1" applyBorder="1" applyAlignment="1" applyProtection="1">
      <alignment horizontal="center" vertical="center" wrapText="1"/>
      <protection locked="0"/>
    </xf>
    <xf numFmtId="0" fontId="20" fillId="4" borderId="14" xfId="3" applyFont="1" applyFill="1" applyBorder="1" applyAlignment="1" applyProtection="1">
      <alignment horizontal="center" vertical="center" wrapText="1"/>
      <protection locked="0"/>
    </xf>
    <xf numFmtId="0" fontId="20" fillId="4" borderId="15" xfId="3" applyFont="1" applyFill="1" applyBorder="1" applyAlignment="1" applyProtection="1">
      <alignment horizontal="center" vertical="center" wrapText="1"/>
      <protection locked="0"/>
    </xf>
    <xf numFmtId="0" fontId="0" fillId="4" borderId="8" xfId="0" applyFill="1" applyBorder="1" applyAlignment="1">
      <alignment horizontal="left" vertical="top" wrapText="1"/>
    </xf>
    <xf numFmtId="0" fontId="0" fillId="4" borderId="9" xfId="0" applyFill="1" applyBorder="1" applyAlignment="1">
      <alignment horizontal="left" vertical="top" wrapText="1"/>
    </xf>
    <xf numFmtId="0" fontId="0" fillId="4" borderId="10" xfId="0" applyFill="1" applyBorder="1" applyAlignment="1">
      <alignment horizontal="left" vertical="top" wrapText="1"/>
    </xf>
    <xf numFmtId="0" fontId="0" fillId="4" borderId="11" xfId="0" applyFill="1" applyBorder="1" applyAlignment="1">
      <alignment horizontal="left" vertical="top" wrapText="1"/>
    </xf>
    <xf numFmtId="0" fontId="0" fillId="4" borderId="0" xfId="0" applyFill="1" applyAlignment="1">
      <alignment horizontal="left" vertical="top" wrapText="1"/>
    </xf>
    <xf numFmtId="0" fontId="0" fillId="4" borderId="12" xfId="0" applyFill="1" applyBorder="1" applyAlignment="1">
      <alignment horizontal="left" vertical="top" wrapText="1"/>
    </xf>
    <xf numFmtId="0" fontId="0" fillId="4" borderId="0" xfId="0" applyFill="1" applyAlignment="1">
      <alignment vertical="center" wrapText="1"/>
    </xf>
    <xf numFmtId="0" fontId="0" fillId="4" borderId="12" xfId="0" applyFill="1" applyBorder="1" applyAlignment="1">
      <alignment vertical="center" wrapText="1"/>
    </xf>
    <xf numFmtId="0" fontId="0" fillId="4" borderId="0" xfId="0" applyFill="1" applyAlignment="1">
      <alignment horizontal="left" vertical="center" wrapText="1"/>
    </xf>
    <xf numFmtId="0" fontId="0" fillId="4" borderId="12" xfId="0" applyFill="1" applyBorder="1" applyAlignment="1">
      <alignment horizontal="left" vertical="center" wrapText="1"/>
    </xf>
    <xf numFmtId="0" fontId="0" fillId="4" borderId="0" xfId="0" applyFill="1" applyAlignment="1">
      <alignment horizontal="left" vertical="center"/>
    </xf>
    <xf numFmtId="0" fontId="0" fillId="4" borderId="12" xfId="0" applyFill="1" applyBorder="1" applyAlignment="1">
      <alignment horizontal="left" vertical="center"/>
    </xf>
    <xf numFmtId="0" fontId="0" fillId="4" borderId="9" xfId="0" applyFill="1" applyBorder="1" applyAlignment="1">
      <alignment horizontal="left" vertical="center"/>
    </xf>
    <xf numFmtId="0" fontId="0" fillId="4" borderId="10" xfId="0" applyFill="1" applyBorder="1" applyAlignment="1">
      <alignment horizontal="left" vertical="center"/>
    </xf>
    <xf numFmtId="0" fontId="9" fillId="6" borderId="0" xfId="0" applyFont="1" applyFill="1" applyAlignment="1">
      <alignment horizontal="center" vertical="center"/>
    </xf>
    <xf numFmtId="166" fontId="8" fillId="4" borderId="0" xfId="0" applyNumberFormat="1" applyFont="1" applyFill="1" applyAlignment="1">
      <alignment horizontal="center"/>
    </xf>
    <xf numFmtId="0" fontId="2" fillId="6" borderId="17" xfId="0" applyFont="1" applyFill="1" applyBorder="1" applyAlignment="1">
      <alignment horizontal="left"/>
    </xf>
    <xf numFmtId="165" fontId="8" fillId="4" borderId="0" xfId="0" applyNumberFormat="1" applyFont="1" applyFill="1" applyAlignment="1">
      <alignment horizontal="center"/>
    </xf>
    <xf numFmtId="2" fontId="8" fillId="4" borderId="0" xfId="0" applyNumberFormat="1" applyFont="1" applyFill="1" applyAlignment="1">
      <alignment horizontal="center"/>
    </xf>
    <xf numFmtId="0" fontId="9" fillId="6" borderId="2" xfId="0" applyFont="1" applyFill="1" applyBorder="1" applyAlignment="1">
      <alignment horizontal="left"/>
    </xf>
    <xf numFmtId="0" fontId="7" fillId="4" borderId="33"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33" xfId="0" applyFont="1" applyFill="1" applyBorder="1" applyAlignment="1">
      <alignment horizontal="center"/>
    </xf>
    <xf numFmtId="0" fontId="7" fillId="4" borderId="32" xfId="0" applyFont="1" applyFill="1" applyBorder="1" applyAlignment="1">
      <alignment horizontal="center"/>
    </xf>
    <xf numFmtId="0" fontId="7" fillId="4" borderId="33" xfId="0" applyFont="1" applyFill="1" applyBorder="1" applyAlignment="1" applyProtection="1">
      <alignment horizontal="center"/>
      <protection locked="0"/>
    </xf>
    <xf numFmtId="0" fontId="7" fillId="4" borderId="32" xfId="0" applyFont="1" applyFill="1" applyBorder="1" applyAlignment="1" applyProtection="1">
      <alignment horizontal="center"/>
      <protection locked="0"/>
    </xf>
    <xf numFmtId="0" fontId="7" fillId="4" borderId="33" xfId="0" applyFont="1" applyFill="1" applyBorder="1" applyAlignment="1" applyProtection="1">
      <alignment horizontal="center" vertical="center"/>
      <protection locked="0"/>
    </xf>
    <xf numFmtId="0" fontId="7" fillId="4" borderId="32" xfId="0" applyFont="1" applyFill="1" applyBorder="1" applyAlignment="1" applyProtection="1">
      <alignment horizontal="center" vertical="center"/>
      <protection locked="0"/>
    </xf>
    <xf numFmtId="0" fontId="7" fillId="6" borderId="2" xfId="0" applyFont="1" applyFill="1" applyBorder="1" applyAlignment="1">
      <alignment horizontal="center"/>
    </xf>
    <xf numFmtId="0" fontId="2" fillId="6" borderId="16" xfId="0" applyFont="1" applyFill="1" applyBorder="1" applyAlignment="1">
      <alignment horizontal="left"/>
    </xf>
    <xf numFmtId="2" fontId="8" fillId="4" borderId="3" xfId="0" applyNumberFormat="1" applyFont="1" applyFill="1" applyBorder="1" applyAlignment="1">
      <alignment horizontal="center"/>
    </xf>
    <xf numFmtId="0" fontId="8" fillId="4" borderId="0" xfId="0" applyFont="1" applyFill="1" applyAlignment="1">
      <alignment horizontal="center"/>
    </xf>
    <xf numFmtId="2" fontId="8" fillId="4" borderId="0" xfId="0" quotePrefix="1" applyNumberFormat="1" applyFont="1" applyFill="1" applyAlignment="1">
      <alignment horizontal="center"/>
    </xf>
    <xf numFmtId="0" fontId="25" fillId="4" borderId="0" xfId="3" applyFont="1" applyFill="1" applyBorder="1" applyAlignment="1" applyProtection="1">
      <alignment horizontal="center" vertical="center"/>
      <protection locked="0"/>
    </xf>
    <xf numFmtId="0" fontId="0" fillId="6" borderId="0" xfId="0" applyFill="1" applyAlignment="1">
      <alignment vertical="top" wrapText="1"/>
    </xf>
    <xf numFmtId="0" fontId="23" fillId="6" borderId="0" xfId="0" applyFont="1" applyFill="1" applyAlignment="1">
      <alignment horizontal="left" wrapText="1"/>
    </xf>
    <xf numFmtId="0" fontId="23" fillId="6" borderId="2" xfId="0" applyFont="1" applyFill="1" applyBorder="1" applyAlignment="1">
      <alignment horizontal="left" wrapText="1"/>
    </xf>
    <xf numFmtId="0" fontId="18" fillId="6" borderId="3" xfId="0" applyFont="1" applyFill="1" applyBorder="1" applyAlignment="1">
      <alignment horizontal="left" vertical="center"/>
    </xf>
    <xf numFmtId="0" fontId="18" fillId="6" borderId="0" xfId="0" applyFont="1" applyFill="1" applyAlignment="1">
      <alignment horizontal="left" vertical="center"/>
    </xf>
    <xf numFmtId="0" fontId="7" fillId="6" borderId="41" xfId="0" applyFont="1" applyFill="1" applyBorder="1" applyAlignment="1">
      <alignment horizontal="left" vertical="center"/>
    </xf>
    <xf numFmtId="0" fontId="7" fillId="6" borderId="42" xfId="0" applyFont="1" applyFill="1" applyBorder="1" applyAlignment="1">
      <alignment horizontal="left" vertical="center"/>
    </xf>
    <xf numFmtId="0" fontId="0" fillId="4" borderId="41" xfId="0" applyFill="1" applyBorder="1" applyAlignment="1">
      <alignment horizontal="left" wrapText="1"/>
    </xf>
    <xf numFmtId="0" fontId="0" fillId="4" borderId="42" xfId="0" applyFill="1" applyBorder="1" applyAlignment="1">
      <alignment horizontal="left" wrapText="1"/>
    </xf>
    <xf numFmtId="0" fontId="22" fillId="4" borderId="3" xfId="0" applyFont="1" applyFill="1" applyBorder="1" applyAlignment="1">
      <alignment horizontal="left" vertical="center" wrapText="1"/>
    </xf>
    <xf numFmtId="0" fontId="22" fillId="4" borderId="0" xfId="0" applyFont="1" applyFill="1" applyAlignment="1">
      <alignment horizontal="left" vertical="center" wrapText="1"/>
    </xf>
    <xf numFmtId="0" fontId="22" fillId="4" borderId="42" xfId="0" applyFont="1" applyFill="1" applyBorder="1" applyAlignment="1">
      <alignment horizontal="left" vertical="center" wrapText="1"/>
    </xf>
    <xf numFmtId="0" fontId="0" fillId="6" borderId="17" xfId="0" applyFill="1" applyBorder="1" applyAlignment="1">
      <alignment horizontal="center" vertical="center"/>
    </xf>
    <xf numFmtId="0" fontId="0" fillId="6" borderId="0" xfId="0" applyFill="1" applyAlignment="1">
      <alignment horizontal="center" vertical="center"/>
    </xf>
    <xf numFmtId="0" fontId="6" fillId="6" borderId="0" xfId="1" applyFont="1"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5" fillId="6" borderId="16" xfId="3" applyFill="1" applyBorder="1" applyAlignment="1" applyProtection="1">
      <alignment horizontal="left" vertical="center"/>
      <protection locked="0"/>
    </xf>
    <xf numFmtId="0" fontId="15" fillId="6" borderId="17" xfId="3" applyFill="1" applyBorder="1" applyAlignment="1" applyProtection="1">
      <alignment horizontal="left" vertical="center"/>
      <protection locked="0"/>
    </xf>
    <xf numFmtId="0" fontId="15" fillId="6" borderId="17" xfId="3" applyFill="1" applyBorder="1" applyAlignment="1" applyProtection="1">
      <alignment vertical="center"/>
      <protection locked="0"/>
    </xf>
    <xf numFmtId="0" fontId="17" fillId="6" borderId="17" xfId="3" applyFont="1" applyFill="1" applyBorder="1" applyAlignment="1" applyProtection="1">
      <alignment horizontal="left" vertical="center"/>
      <protection locked="0"/>
    </xf>
    <xf numFmtId="0" fontId="3" fillId="6" borderId="2" xfId="0" applyFont="1" applyFill="1" applyBorder="1" applyAlignment="1">
      <alignment horizontal="left"/>
    </xf>
    <xf numFmtId="0" fontId="0" fillId="6" borderId="16" xfId="0" applyFill="1" applyBorder="1" applyAlignment="1">
      <alignment horizontal="center" vertical="center"/>
    </xf>
    <xf numFmtId="0" fontId="9" fillId="0" borderId="14" xfId="0" applyFont="1" applyBorder="1" applyAlignment="1">
      <alignment horizontal="left" vertical="center" wrapText="1"/>
    </xf>
    <xf numFmtId="0" fontId="0" fillId="6" borderId="0" xfId="0" applyFill="1" applyAlignment="1">
      <alignment horizontal="left" vertical="top" wrapText="1"/>
    </xf>
    <xf numFmtId="0" fontId="2" fillId="6" borderId="0" xfId="0" applyFont="1" applyFill="1" applyAlignment="1">
      <alignment horizontal="left" vertical="top" wrapText="1"/>
    </xf>
    <xf numFmtId="0" fontId="24" fillId="6" borderId="0" xfId="0" applyFont="1" applyFill="1" applyAlignment="1">
      <alignment horizontal="left" vertical="top" wrapText="1"/>
    </xf>
    <xf numFmtId="0" fontId="6" fillId="6" borderId="3" xfId="1" applyFont="1" applyFill="1" applyBorder="1" applyAlignment="1">
      <alignment horizontal="center" vertical="center"/>
    </xf>
    <xf numFmtId="0" fontId="9" fillId="0" borderId="0" xfId="0" applyFont="1" applyAlignment="1">
      <alignment horizontal="left" vertical="center" wrapText="1"/>
    </xf>
    <xf numFmtId="0" fontId="0" fillId="6" borderId="27" xfId="0" applyFill="1" applyBorder="1" applyAlignment="1">
      <alignment horizontal="left" vertical="top" wrapText="1"/>
    </xf>
    <xf numFmtId="0" fontId="0" fillId="6" borderId="40" xfId="0" applyFill="1" applyBorder="1" applyAlignment="1">
      <alignment horizontal="left" vertical="top" wrapText="1"/>
    </xf>
    <xf numFmtId="0" fontId="0" fillId="6" borderId="25" xfId="0" applyFill="1" applyBorder="1" applyAlignment="1">
      <alignment horizontal="left" vertical="top" wrapText="1"/>
    </xf>
    <xf numFmtId="0" fontId="9" fillId="0" borderId="36" xfId="0" applyFont="1" applyBorder="1" applyAlignment="1">
      <alignment horizontal="center" vertical="center"/>
    </xf>
    <xf numFmtId="0" fontId="9" fillId="0" borderId="2" xfId="0" applyFont="1" applyBorder="1" applyAlignment="1">
      <alignment horizontal="center" vertical="center"/>
    </xf>
    <xf numFmtId="0" fontId="9" fillId="0" borderId="34" xfId="0" applyFont="1" applyBorder="1" applyAlignment="1">
      <alignment horizontal="center" vertical="center"/>
    </xf>
    <xf numFmtId="0" fontId="0" fillId="6" borderId="37" xfId="0" applyFill="1" applyBorder="1" applyAlignment="1">
      <alignment horizontal="left" vertical="top" wrapText="1"/>
    </xf>
    <xf numFmtId="0" fontId="0" fillId="6" borderId="38" xfId="0" applyFill="1" applyBorder="1" applyAlignment="1">
      <alignment horizontal="left" vertical="top" wrapText="1"/>
    </xf>
    <xf numFmtId="0" fontId="0" fillId="6" borderId="39" xfId="0" applyFill="1" applyBorder="1" applyAlignment="1">
      <alignment horizontal="left" vertical="top" wrapText="1"/>
    </xf>
    <xf numFmtId="0" fontId="0" fillId="6" borderId="21" xfId="0" applyFill="1" applyBorder="1" applyAlignment="1">
      <alignment horizontal="left" vertical="top" wrapText="1"/>
    </xf>
    <xf numFmtId="0" fontId="0" fillId="6" borderId="28" xfId="0" applyFill="1" applyBorder="1" applyAlignment="1">
      <alignment horizontal="left" vertical="top" wrapText="1"/>
    </xf>
    <xf numFmtId="0" fontId="0" fillId="6" borderId="19" xfId="0" applyFill="1" applyBorder="1" applyAlignment="1">
      <alignment horizontal="left" vertical="top" wrapText="1"/>
    </xf>
    <xf numFmtId="0" fontId="2" fillId="0" borderId="0" xfId="0" applyFont="1" applyAlignment="1">
      <alignment horizontal="left"/>
    </xf>
    <xf numFmtId="0" fontId="2" fillId="3" borderId="1" xfId="0" applyFont="1" applyFill="1" applyBorder="1" applyAlignment="1">
      <alignment horizontal="left"/>
    </xf>
    <xf numFmtId="0" fontId="5" fillId="0" borderId="0" xfId="0" applyFont="1" applyAlignment="1">
      <alignment horizontal="left"/>
    </xf>
    <xf numFmtId="0" fontId="5" fillId="0" borderId="3" xfId="0" applyFont="1" applyBorder="1" applyAlignment="1">
      <alignment horizontal="left"/>
    </xf>
    <xf numFmtId="0" fontId="0" fillId="0" borderId="0" xfId="0" applyAlignment="1">
      <alignment horizontal="center"/>
    </xf>
    <xf numFmtId="0" fontId="2" fillId="5" borderId="4" xfId="0" applyFont="1" applyFill="1" applyBorder="1" applyAlignment="1">
      <alignment horizontal="center"/>
    </xf>
    <xf numFmtId="0" fontId="2" fillId="5" borderId="5" xfId="0" applyFont="1" applyFill="1" applyBorder="1" applyAlignment="1">
      <alignment horizontal="center"/>
    </xf>
    <xf numFmtId="0" fontId="0" fillId="0" borderId="0" xfId="0" applyAlignment="1">
      <alignment horizontal="left"/>
    </xf>
  </cellXfs>
  <cellStyles count="4">
    <cellStyle name="Currency" xfId="2" builtinId="4"/>
    <cellStyle name="Good" xfId="1" builtinId="26"/>
    <cellStyle name="Hyperlink" xfId="3" builtinId="8"/>
    <cellStyle name="Normal" xfId="0" builtinId="0"/>
  </cellStyles>
  <dxfs count="23">
    <dxf>
      <numFmt numFmtId="168" formatCode=";;;"/>
    </dxf>
    <dxf>
      <font>
        <b/>
        <i val="0"/>
        <color rgb="FF9C0006"/>
      </font>
      <fill>
        <patternFill>
          <bgColor rgb="FFFFC7CE"/>
        </patternFill>
      </fill>
    </dxf>
    <dxf>
      <font>
        <b/>
        <i val="0"/>
        <color rgb="FF006100"/>
      </font>
      <fill>
        <patternFill>
          <bgColor rgb="FFC6EFCE"/>
        </patternFill>
      </fill>
    </dxf>
    <dxf>
      <numFmt numFmtId="168" formatCode=";;;"/>
    </dxf>
    <dxf>
      <font>
        <b/>
        <i val="0"/>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9C0006"/>
      </font>
      <fill>
        <patternFill patternType="solid">
          <fgColor auto="1"/>
          <bgColor rgb="FFFFC7CE"/>
        </patternFill>
      </fill>
    </dxf>
    <dxf>
      <font>
        <b/>
        <i val="0"/>
        <color rgb="FF006100"/>
      </font>
      <fill>
        <patternFill>
          <bgColor rgb="FFC6EFCE"/>
        </patternFill>
      </fill>
    </dxf>
    <dxf>
      <font>
        <b/>
        <i val="0"/>
        <color rgb="FFFF0000"/>
      </font>
    </dxf>
    <dxf>
      <font>
        <b/>
        <i val="0"/>
        <color rgb="FFFF0000"/>
      </font>
    </dxf>
    <dxf>
      <font>
        <b/>
        <i val="0"/>
        <color theme="4" tint="-0.499984740745262"/>
      </font>
    </dxf>
    <dxf>
      <font>
        <b/>
        <i val="0"/>
        <color theme="4" tint="-0.499984740745262"/>
      </font>
    </dxf>
    <dxf>
      <font>
        <b/>
        <i val="0"/>
        <color rgb="FFFF0000"/>
      </font>
    </dxf>
    <dxf>
      <font>
        <b/>
        <i val="0"/>
        <color rgb="FFFF0000"/>
      </font>
    </dxf>
    <dxf>
      <font>
        <b/>
        <i val="0"/>
        <color theme="4" tint="-0.499984740745262"/>
      </font>
    </dxf>
    <dxf>
      <font>
        <b/>
        <i val="0"/>
        <color rgb="FFFF0000"/>
      </font>
    </dxf>
    <dxf>
      <font>
        <b/>
        <i val="0"/>
        <color theme="4" tint="-0.499984740745262"/>
      </font>
    </dxf>
    <dxf>
      <font>
        <b/>
        <i val="0"/>
        <color theme="4" tint="-0.499984740745262"/>
      </font>
    </dxf>
    <dxf>
      <font>
        <b/>
        <i val="0"/>
        <color theme="4" tint="-0.499984740745262"/>
      </font>
    </dxf>
    <dxf>
      <font>
        <b/>
        <i val="0"/>
        <color rgb="FFFF0000"/>
      </font>
    </dxf>
  </dxfs>
  <tableStyles count="0" defaultTableStyle="TableStyleMedium2" defaultPivotStyle="PivotStyleLight16"/>
  <colors>
    <mruColors>
      <color rgb="FFC6EFCE"/>
      <color rgb="FFFFC7CE"/>
      <color rgb="FF9C0006"/>
      <color rgb="FF006100"/>
      <color rgb="FFFFFFFF"/>
      <color rgb="FF2F75B5"/>
      <color rgb="FF9C5700"/>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nl.ca/ecc/files/203046.00-RE01-Rev-0-Final%20FCAA%20Tool.xls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aps.gov.nl.ca/water/"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canada.ca/en/health-canada/services/publications/healthy-living/guidelines-canadian-drinking-water-quality-trihalomethanes.html" TargetMode="External"/><Relationship Id="rId3" Type="http://schemas.openxmlformats.org/officeDocument/2006/relationships/hyperlink" Target="https://www.canada.ca/en/health-canada/services/publications/healthy-living/guidelines-canadian-drinking-water-quality-guideline-technical-document-arsenic.html" TargetMode="External"/><Relationship Id="rId7" Type="http://schemas.openxmlformats.org/officeDocument/2006/relationships/hyperlink" Target="https://www.canada.ca/en/health-canada/services/publications/healthy-living/guidance-natural-organic-matter-drinking-water.html" TargetMode="External"/><Relationship Id="rId2" Type="http://schemas.openxmlformats.org/officeDocument/2006/relationships/hyperlink" Target="https://www.canada.ca/en/health-canada/services/publications/healthy-living/guidelines-canadian-drinking-water-quality-guideline-technical-document-manganese.html" TargetMode="External"/><Relationship Id="rId1" Type="http://schemas.openxmlformats.org/officeDocument/2006/relationships/hyperlink" Target="https://www.canada.ca/en/health-canada/services/publications/healthy-living/guidelines-canadian-drinking-water-quality-guideline-technical-document-lead.html" TargetMode="External"/><Relationship Id="rId6" Type="http://schemas.openxmlformats.org/officeDocument/2006/relationships/hyperlink" Target="https://www.canada.ca/en/health-canada/services/publications/healthy-living/guidelines-canadian-drinking-water-quality-turbidity.html" TargetMode="External"/><Relationship Id="rId11" Type="http://schemas.openxmlformats.org/officeDocument/2006/relationships/printerSettings" Target="../printerSettings/printerSettings4.bin"/><Relationship Id="rId5" Type="http://schemas.openxmlformats.org/officeDocument/2006/relationships/hyperlink" Target="https://www.canada.ca/en/health-canada/services/publications/healthy-living/guidelines-canadian-drinking-water-quality-guideline-technical-document-ph.html" TargetMode="External"/><Relationship Id="rId10" Type="http://schemas.openxmlformats.org/officeDocument/2006/relationships/hyperlink" Target="https://www.canada.ca/en/health-canada/services/publications/healthy-living/guidelines-canadian-drinking-water-quality-guideline-technical-document-iron.html" TargetMode="External"/><Relationship Id="rId4" Type="http://schemas.openxmlformats.org/officeDocument/2006/relationships/hyperlink" Target="https://www.canada.ca/en/health-canada/services/publications/healthy-living/guidelines-canadian-drinking-water-quality-guideline-technical-document-hardness.html" TargetMode="External"/><Relationship Id="rId9" Type="http://schemas.openxmlformats.org/officeDocument/2006/relationships/hyperlink" Target="https://www.canada.ca/en/health-canada/services/publications/healthy-living/guidelines-canadian-drinking-water-quality-guideline-technical-document-haloacetic-acid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77504-060A-4A18-A8BA-B44DB1ABFD7E}">
  <dimension ref="A1:M37"/>
  <sheetViews>
    <sheetView tabSelected="1" zoomScale="120" zoomScaleNormal="120" workbookViewId="0"/>
  </sheetViews>
  <sheetFormatPr defaultRowHeight="15" x14ac:dyDescent="0.25"/>
  <cols>
    <col min="1" max="1" width="2.85546875" style="19" customWidth="1"/>
    <col min="2" max="12" width="9.140625" style="19"/>
    <col min="13" max="13" width="9.140625" style="19" customWidth="1"/>
    <col min="14" max="16384" width="9.140625" style="19"/>
  </cols>
  <sheetData>
    <row r="1" spans="1:13" ht="15" customHeight="1" thickBot="1" x14ac:dyDescent="0.3">
      <c r="A1" s="107"/>
    </row>
    <row r="2" spans="1:13" ht="15" customHeight="1" x14ac:dyDescent="0.25">
      <c r="B2" s="24"/>
      <c r="C2" s="23"/>
      <c r="D2" s="23"/>
      <c r="E2" s="23"/>
      <c r="F2" s="23"/>
      <c r="G2" s="23"/>
      <c r="H2" s="23"/>
      <c r="I2" s="23"/>
      <c r="J2" s="23"/>
      <c r="K2" s="23"/>
      <c r="L2" s="23"/>
      <c r="M2" s="22"/>
    </row>
    <row r="3" spans="1:13" ht="15" customHeight="1" thickBot="1" x14ac:dyDescent="0.35">
      <c r="B3" s="17"/>
      <c r="C3" s="95" t="s">
        <v>1718</v>
      </c>
      <c r="D3" s="95"/>
      <c r="E3" s="95"/>
      <c r="F3" s="95"/>
      <c r="G3" s="95"/>
      <c r="H3" s="95"/>
      <c r="I3" s="95"/>
      <c r="J3" s="95"/>
      <c r="K3" s="14"/>
      <c r="M3" s="20"/>
    </row>
    <row r="4" spans="1:13" ht="15" customHeight="1" thickTop="1" thickBot="1" x14ac:dyDescent="0.3">
      <c r="B4" s="17"/>
      <c r="M4" s="20"/>
    </row>
    <row r="5" spans="1:13" ht="15" customHeight="1" x14ac:dyDescent="0.25">
      <c r="B5" s="17"/>
      <c r="C5" s="114" t="s">
        <v>1719</v>
      </c>
      <c r="D5" s="115"/>
      <c r="E5" s="115"/>
      <c r="F5" s="115"/>
      <c r="G5" s="115"/>
      <c r="H5" s="115"/>
      <c r="I5" s="115"/>
      <c r="J5" s="115"/>
      <c r="K5" s="115"/>
      <c r="L5" s="116"/>
      <c r="M5" s="20"/>
    </row>
    <row r="6" spans="1:13" ht="15" customHeight="1" x14ac:dyDescent="0.25">
      <c r="B6" s="17"/>
      <c r="C6" s="117"/>
      <c r="D6" s="118"/>
      <c r="E6" s="118"/>
      <c r="F6" s="118"/>
      <c r="G6" s="118"/>
      <c r="H6" s="118"/>
      <c r="I6" s="118"/>
      <c r="J6" s="118"/>
      <c r="K6" s="118"/>
      <c r="L6" s="119"/>
      <c r="M6" s="20"/>
    </row>
    <row r="7" spans="1:13" ht="15" customHeight="1" x14ac:dyDescent="0.25">
      <c r="B7" s="17"/>
      <c r="C7" s="117"/>
      <c r="D7" s="118"/>
      <c r="E7" s="118"/>
      <c r="F7" s="118"/>
      <c r="G7" s="118"/>
      <c r="H7" s="118"/>
      <c r="I7" s="118"/>
      <c r="J7" s="118"/>
      <c r="K7" s="118"/>
      <c r="L7" s="119"/>
      <c r="M7" s="20"/>
    </row>
    <row r="8" spans="1:13" ht="15" customHeight="1" x14ac:dyDescent="0.25">
      <c r="B8" s="17"/>
      <c r="C8" s="117"/>
      <c r="D8" s="118"/>
      <c r="E8" s="118"/>
      <c r="F8" s="118"/>
      <c r="G8" s="118"/>
      <c r="H8" s="118"/>
      <c r="I8" s="118"/>
      <c r="J8" s="118"/>
      <c r="K8" s="118"/>
      <c r="L8" s="119"/>
      <c r="M8" s="20"/>
    </row>
    <row r="9" spans="1:13" ht="15" customHeight="1" x14ac:dyDescent="0.25">
      <c r="B9" s="17"/>
      <c r="C9" s="117"/>
      <c r="D9" s="118"/>
      <c r="E9" s="118"/>
      <c r="F9" s="118"/>
      <c r="G9" s="118"/>
      <c r="H9" s="118"/>
      <c r="I9" s="118"/>
      <c r="J9" s="118"/>
      <c r="K9" s="118"/>
      <c r="L9" s="119"/>
      <c r="M9" s="20"/>
    </row>
    <row r="10" spans="1:13" ht="15" customHeight="1" x14ac:dyDescent="0.25">
      <c r="B10" s="17"/>
      <c r="C10" s="117"/>
      <c r="D10" s="118"/>
      <c r="E10" s="118"/>
      <c r="F10" s="118"/>
      <c r="G10" s="118"/>
      <c r="H10" s="118"/>
      <c r="I10" s="118"/>
      <c r="J10" s="118"/>
      <c r="K10" s="118"/>
      <c r="L10" s="119"/>
      <c r="M10" s="20"/>
    </row>
    <row r="11" spans="1:13" ht="15" customHeight="1" x14ac:dyDescent="0.25">
      <c r="B11" s="17"/>
      <c r="C11" s="117"/>
      <c r="D11" s="118"/>
      <c r="E11" s="118"/>
      <c r="F11" s="118"/>
      <c r="G11" s="118"/>
      <c r="H11" s="118"/>
      <c r="I11" s="118"/>
      <c r="J11" s="118"/>
      <c r="K11" s="118"/>
      <c r="L11" s="119"/>
      <c r="M11" s="20"/>
    </row>
    <row r="12" spans="1:13" ht="15" customHeight="1" x14ac:dyDescent="0.25">
      <c r="B12" s="17"/>
      <c r="C12" s="117"/>
      <c r="D12" s="118"/>
      <c r="E12" s="118"/>
      <c r="F12" s="118"/>
      <c r="G12" s="118"/>
      <c r="H12" s="118"/>
      <c r="I12" s="118"/>
      <c r="J12" s="118"/>
      <c r="K12" s="118"/>
      <c r="L12" s="119"/>
      <c r="M12" s="20"/>
    </row>
    <row r="13" spans="1:13" ht="15" customHeight="1" x14ac:dyDescent="0.25">
      <c r="B13" s="17"/>
      <c r="C13" s="117"/>
      <c r="D13" s="118"/>
      <c r="E13" s="118"/>
      <c r="F13" s="118"/>
      <c r="G13" s="118"/>
      <c r="H13" s="118"/>
      <c r="I13" s="118"/>
      <c r="J13" s="118"/>
      <c r="K13" s="118"/>
      <c r="L13" s="119"/>
      <c r="M13" s="20"/>
    </row>
    <row r="14" spans="1:13" ht="15" customHeight="1" x14ac:dyDescent="0.25">
      <c r="B14" s="17"/>
      <c r="C14" s="117"/>
      <c r="D14" s="118"/>
      <c r="E14" s="118"/>
      <c r="F14" s="118"/>
      <c r="G14" s="118"/>
      <c r="H14" s="118"/>
      <c r="I14" s="118"/>
      <c r="J14" s="118"/>
      <c r="K14" s="118"/>
      <c r="L14" s="119"/>
      <c r="M14" s="20"/>
    </row>
    <row r="15" spans="1:13" ht="15" customHeight="1" x14ac:dyDescent="0.25">
      <c r="B15" s="17"/>
      <c r="C15" s="117"/>
      <c r="D15" s="118"/>
      <c r="E15" s="118"/>
      <c r="F15" s="118"/>
      <c r="G15" s="118"/>
      <c r="H15" s="118"/>
      <c r="I15" s="118"/>
      <c r="J15" s="118"/>
      <c r="K15" s="118"/>
      <c r="L15" s="119"/>
      <c r="M15" s="20"/>
    </row>
    <row r="16" spans="1:13" ht="15" customHeight="1" x14ac:dyDescent="0.25">
      <c r="B16" s="17"/>
      <c r="C16" s="117"/>
      <c r="D16" s="118"/>
      <c r="E16" s="118"/>
      <c r="F16" s="118"/>
      <c r="G16" s="118"/>
      <c r="H16" s="118"/>
      <c r="I16" s="118"/>
      <c r="J16" s="118"/>
      <c r="K16" s="118"/>
      <c r="L16" s="119"/>
      <c r="M16" s="20"/>
    </row>
    <row r="17" spans="2:13" ht="15" customHeight="1" x14ac:dyDescent="0.25">
      <c r="B17" s="17"/>
      <c r="C17" s="117"/>
      <c r="D17" s="118"/>
      <c r="E17" s="118"/>
      <c r="F17" s="118"/>
      <c r="G17" s="118"/>
      <c r="H17" s="118"/>
      <c r="I17" s="118"/>
      <c r="J17" s="118"/>
      <c r="K17" s="118"/>
      <c r="L17" s="119"/>
      <c r="M17" s="20"/>
    </row>
    <row r="18" spans="2:13" ht="15" customHeight="1" x14ac:dyDescent="0.25">
      <c r="B18" s="17"/>
      <c r="C18" s="117"/>
      <c r="D18" s="118"/>
      <c r="E18" s="118"/>
      <c r="F18" s="118"/>
      <c r="G18" s="118"/>
      <c r="H18" s="118"/>
      <c r="I18" s="118"/>
      <c r="J18" s="118"/>
      <c r="K18" s="118"/>
      <c r="L18" s="119"/>
      <c r="M18" s="20"/>
    </row>
    <row r="19" spans="2:13" ht="15" customHeight="1" x14ac:dyDescent="0.25">
      <c r="B19" s="17"/>
      <c r="C19" s="117"/>
      <c r="D19" s="118"/>
      <c r="E19" s="118"/>
      <c r="F19" s="118"/>
      <c r="G19" s="118"/>
      <c r="H19" s="118"/>
      <c r="I19" s="118"/>
      <c r="J19" s="118"/>
      <c r="K19" s="118"/>
      <c r="L19" s="119"/>
      <c r="M19" s="20"/>
    </row>
    <row r="20" spans="2:13" ht="15" customHeight="1" x14ac:dyDescent="0.25">
      <c r="B20" s="17"/>
      <c r="C20" s="117"/>
      <c r="D20" s="118"/>
      <c r="E20" s="118"/>
      <c r="F20" s="118"/>
      <c r="G20" s="118"/>
      <c r="H20" s="118"/>
      <c r="I20" s="118"/>
      <c r="J20" s="118"/>
      <c r="K20" s="118"/>
      <c r="L20" s="119"/>
      <c r="M20" s="20"/>
    </row>
    <row r="21" spans="2:13" ht="15" customHeight="1" x14ac:dyDescent="0.25">
      <c r="B21" s="17"/>
      <c r="C21" s="117"/>
      <c r="D21" s="118"/>
      <c r="E21" s="118"/>
      <c r="F21" s="118"/>
      <c r="G21" s="118"/>
      <c r="H21" s="118"/>
      <c r="I21" s="118"/>
      <c r="J21" s="118"/>
      <c r="K21" s="118"/>
      <c r="L21" s="119"/>
      <c r="M21" s="20"/>
    </row>
    <row r="22" spans="2:13" ht="15" customHeight="1" x14ac:dyDescent="0.25">
      <c r="B22" s="17"/>
      <c r="C22" s="108" t="s">
        <v>1206</v>
      </c>
      <c r="D22" s="109"/>
      <c r="E22" s="109"/>
      <c r="F22" s="109"/>
      <c r="G22" s="109"/>
      <c r="H22" s="109"/>
      <c r="I22" s="109"/>
      <c r="J22" s="109"/>
      <c r="K22" s="109"/>
      <c r="L22" s="110"/>
      <c r="M22" s="20"/>
    </row>
    <row r="23" spans="2:13" ht="15" customHeight="1" thickBot="1" x14ac:dyDescent="0.3">
      <c r="B23" s="17"/>
      <c r="C23" s="111"/>
      <c r="D23" s="112"/>
      <c r="E23" s="112"/>
      <c r="F23" s="112"/>
      <c r="G23" s="112"/>
      <c r="H23" s="112"/>
      <c r="I23" s="112"/>
      <c r="J23" s="112"/>
      <c r="K23" s="112"/>
      <c r="L23" s="113"/>
      <c r="M23" s="20"/>
    </row>
    <row r="24" spans="2:13" ht="15" customHeight="1" x14ac:dyDescent="0.25">
      <c r="B24" s="17"/>
      <c r="C24" s="91"/>
      <c r="D24" s="91"/>
      <c r="E24" s="91"/>
      <c r="F24" s="91"/>
      <c r="G24" s="91"/>
      <c r="H24" s="91"/>
      <c r="I24" s="91"/>
      <c r="J24" s="91"/>
      <c r="K24" s="91"/>
      <c r="L24" s="91"/>
      <c r="M24" s="20"/>
    </row>
    <row r="25" spans="2:13" ht="15" customHeight="1" thickBot="1" x14ac:dyDescent="0.3">
      <c r="B25" s="28"/>
      <c r="C25" s="25"/>
      <c r="D25" s="25"/>
      <c r="E25" s="25"/>
      <c r="F25" s="25"/>
      <c r="G25" s="25"/>
      <c r="H25" s="25"/>
      <c r="I25" s="25"/>
      <c r="J25" s="25"/>
      <c r="K25" s="25"/>
      <c r="L25" s="25"/>
      <c r="M25" s="26"/>
    </row>
    <row r="26" spans="2:13" ht="15" customHeight="1" x14ac:dyDescent="0.25"/>
    <row r="27" spans="2:13" ht="15" customHeight="1" x14ac:dyDescent="0.25">
      <c r="F27" s="105"/>
      <c r="G27" s="105"/>
      <c r="H27" s="105"/>
      <c r="I27" s="105"/>
    </row>
    <row r="28" spans="2:13" ht="15" customHeight="1" x14ac:dyDescent="0.25">
      <c r="F28" s="105"/>
      <c r="G28" s="105"/>
      <c r="H28" s="105"/>
      <c r="I28" s="105"/>
    </row>
    <row r="29" spans="2:13" ht="15" customHeight="1" x14ac:dyDescent="0.25"/>
    <row r="30" spans="2:13" ht="15" customHeight="1" x14ac:dyDescent="0.25"/>
    <row r="31" spans="2:13" ht="15" customHeight="1" x14ac:dyDescent="0.25"/>
    <row r="32" spans="2:13" ht="15" customHeight="1" x14ac:dyDescent="0.25"/>
    <row r="33" ht="15" customHeight="1" x14ac:dyDescent="0.25"/>
    <row r="34" ht="15" customHeight="1" x14ac:dyDescent="0.25"/>
    <row r="35" ht="15" customHeight="1" x14ac:dyDescent="0.25"/>
    <row r="36" ht="15" customHeight="1" x14ac:dyDescent="0.25"/>
    <row r="37" ht="15" customHeight="1" x14ac:dyDescent="0.25"/>
  </sheetData>
  <sheetProtection sheet="1" objects="1" scenarios="1" selectLockedCells="1"/>
  <mergeCells count="2">
    <mergeCell ref="C22:L23"/>
    <mergeCell ref="C5:L21"/>
  </mergeCells>
  <hyperlinks>
    <hyperlink ref="C22" r:id="rId1" xr:uid="{B5CC4FDC-8B3C-4C38-8F4F-8BDE2C06689D}"/>
  </hyperlinks>
  <pageMargins left="0.7" right="0.7" top="0.75" bottom="0.75" header="0.3" footer="0.3"/>
  <pageSetup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C42E1-05E8-4F1E-B746-FBAF570F7497}">
  <sheetPr codeName="Sheet7"/>
  <dimension ref="A1:AO533"/>
  <sheetViews>
    <sheetView topLeftCell="D1" zoomScale="80" zoomScaleNormal="80" workbookViewId="0">
      <selection activeCell="W2" sqref="W2:W533"/>
    </sheetView>
  </sheetViews>
  <sheetFormatPr defaultRowHeight="15" x14ac:dyDescent="0.25"/>
  <cols>
    <col min="1" max="1" width="36.5703125" customWidth="1"/>
    <col min="2" max="2" width="36.42578125" bestFit="1" customWidth="1"/>
    <col min="3" max="3" width="36.42578125" customWidth="1"/>
    <col min="4" max="4" width="19.28515625" customWidth="1"/>
    <col min="5" max="5" width="13.7109375" customWidth="1"/>
    <col min="6" max="6" width="18.28515625" customWidth="1"/>
    <col min="7" max="34" width="9.140625" customWidth="1"/>
    <col min="36" max="37" width="18.28515625" customWidth="1"/>
    <col min="39" max="40" width="13.7109375" customWidth="1"/>
    <col min="41" max="41" width="18.28515625" customWidth="1"/>
  </cols>
  <sheetData>
    <row r="1" spans="1:41" x14ac:dyDescent="0.25">
      <c r="A1" s="1" t="s">
        <v>601</v>
      </c>
      <c r="B1" s="1" t="s">
        <v>242</v>
      </c>
      <c r="C1" s="1" t="s">
        <v>603</v>
      </c>
      <c r="D1" s="1" t="s">
        <v>1712</v>
      </c>
      <c r="E1" s="1" t="s">
        <v>1088</v>
      </c>
      <c r="F1" s="3" t="s">
        <v>581</v>
      </c>
      <c r="G1" s="1" t="s">
        <v>1131</v>
      </c>
      <c r="H1" s="1" t="s">
        <v>1145</v>
      </c>
      <c r="I1" s="1" t="s">
        <v>1132</v>
      </c>
      <c r="J1" s="1" t="s">
        <v>1133</v>
      </c>
      <c r="K1" s="1" t="s">
        <v>1134</v>
      </c>
      <c r="L1" s="1" t="s">
        <v>1135</v>
      </c>
      <c r="M1" s="1" t="s">
        <v>1136</v>
      </c>
      <c r="N1" s="1" t="s">
        <v>1137</v>
      </c>
      <c r="O1" s="1" t="s">
        <v>1138</v>
      </c>
      <c r="P1" s="1" t="s">
        <v>1139</v>
      </c>
      <c r="Q1" s="1" t="s">
        <v>1140</v>
      </c>
      <c r="R1" s="1" t="s">
        <v>1141</v>
      </c>
      <c r="S1" s="1" t="s">
        <v>1142</v>
      </c>
      <c r="T1" s="1" t="s">
        <v>1143</v>
      </c>
      <c r="U1" s="1" t="s">
        <v>1150</v>
      </c>
      <c r="V1" s="1" t="s">
        <v>1118</v>
      </c>
      <c r="W1" s="1" t="s">
        <v>1119</v>
      </c>
      <c r="X1" s="1" t="s">
        <v>1120</v>
      </c>
      <c r="Y1" s="1" t="s">
        <v>1121</v>
      </c>
      <c r="Z1" s="1" t="s">
        <v>1122</v>
      </c>
      <c r="AA1" s="1" t="s">
        <v>1123</v>
      </c>
      <c r="AB1" s="1" t="s">
        <v>1124</v>
      </c>
      <c r="AC1" s="1" t="s">
        <v>1125</v>
      </c>
      <c r="AD1" s="1" t="s">
        <v>1126</v>
      </c>
      <c r="AE1" s="1" t="s">
        <v>1127</v>
      </c>
      <c r="AF1" s="1" t="s">
        <v>1128</v>
      </c>
      <c r="AG1" s="1" t="s">
        <v>1129</v>
      </c>
      <c r="AH1" s="1" t="s">
        <v>1130</v>
      </c>
      <c r="AJ1" s="194" t="s">
        <v>582</v>
      </c>
      <c r="AK1" s="195"/>
      <c r="AM1" s="196" t="s">
        <v>1087</v>
      </c>
      <c r="AN1" s="196"/>
    </row>
    <row r="2" spans="1:41" x14ac:dyDescent="0.25">
      <c r="A2" t="s">
        <v>597</v>
      </c>
      <c r="B2" t="s">
        <v>101</v>
      </c>
      <c r="C2" t="s">
        <v>598</v>
      </c>
      <c r="D2" t="s">
        <v>1244</v>
      </c>
      <c r="E2" t="s">
        <v>241</v>
      </c>
      <c r="F2">
        <v>153</v>
      </c>
      <c r="G2">
        <v>0.48</v>
      </c>
      <c r="H2">
        <v>19</v>
      </c>
      <c r="I2">
        <v>121</v>
      </c>
      <c r="J2">
        <v>7.99</v>
      </c>
      <c r="K2">
        <v>130</v>
      </c>
      <c r="L2">
        <v>0.05</v>
      </c>
      <c r="M2">
        <v>0.09</v>
      </c>
      <c r="N2">
        <v>6.8000000000000005E-2</v>
      </c>
      <c r="O2">
        <v>5.0000000000000001E-3</v>
      </c>
      <c r="P2">
        <v>0.01</v>
      </c>
      <c r="Q2">
        <v>28</v>
      </c>
      <c r="R2">
        <v>2.7</v>
      </c>
      <c r="S2">
        <v>204</v>
      </c>
      <c r="T2">
        <v>1.9</v>
      </c>
      <c r="U2">
        <v>20</v>
      </c>
      <c r="V2">
        <v>122</v>
      </c>
      <c r="W2">
        <v>7.82</v>
      </c>
      <c r="X2">
        <v>113</v>
      </c>
      <c r="Y2">
        <v>0</v>
      </c>
      <c r="Z2">
        <v>0.06</v>
      </c>
      <c r="AA2">
        <v>0.26</v>
      </c>
      <c r="AB2">
        <v>1.1000000000000001E-3</v>
      </c>
      <c r="AC2">
        <v>4.0000000000000001E-3</v>
      </c>
      <c r="AD2">
        <v>15</v>
      </c>
      <c r="AE2">
        <v>4</v>
      </c>
      <c r="AF2">
        <v>181</v>
      </c>
      <c r="AG2" s="16">
        <v>0</v>
      </c>
      <c r="AH2" s="16">
        <v>0</v>
      </c>
      <c r="AJ2" s="7" t="s">
        <v>602</v>
      </c>
      <c r="AK2" s="10">
        <f>'3) Assessment Tool'!F7</f>
        <v>0</v>
      </c>
      <c r="AM2" s="1" t="s">
        <v>602</v>
      </c>
      <c r="AN2" s="1" t="s">
        <v>1086</v>
      </c>
      <c r="AO2" s="1" t="s">
        <v>1243</v>
      </c>
    </row>
    <row r="3" spans="1:41" x14ac:dyDescent="0.25">
      <c r="A3" t="s">
        <v>244</v>
      </c>
      <c r="B3" t="s">
        <v>244</v>
      </c>
      <c r="C3" t="s">
        <v>599</v>
      </c>
      <c r="D3" t="s">
        <v>1245</v>
      </c>
      <c r="E3" t="s">
        <v>579</v>
      </c>
      <c r="F3">
        <v>326</v>
      </c>
      <c r="G3">
        <v>5.89</v>
      </c>
      <c r="H3">
        <v>38</v>
      </c>
      <c r="I3">
        <v>120</v>
      </c>
      <c r="J3">
        <v>6.87</v>
      </c>
      <c r="K3">
        <v>130</v>
      </c>
      <c r="L3">
        <v>0.19</v>
      </c>
      <c r="M3">
        <v>0.03</v>
      </c>
      <c r="N3">
        <v>0.15</v>
      </c>
      <c r="O3">
        <v>3.0000000000000001E-3</v>
      </c>
      <c r="P3">
        <v>5.0000000000000001E-4</v>
      </c>
      <c r="Q3">
        <v>5</v>
      </c>
      <c r="R3">
        <v>8.1999999999999993</v>
      </c>
      <c r="S3">
        <v>169</v>
      </c>
      <c r="T3">
        <v>3.9</v>
      </c>
      <c r="U3">
        <v>36</v>
      </c>
      <c r="V3">
        <v>178</v>
      </c>
      <c r="W3">
        <v>7.54</v>
      </c>
      <c r="X3">
        <v>199</v>
      </c>
      <c r="Y3">
        <v>0.24</v>
      </c>
      <c r="Z3">
        <v>0.09</v>
      </c>
      <c r="AA3">
        <v>5.2999999999999999E-2</v>
      </c>
      <c r="AB3">
        <v>0</v>
      </c>
      <c r="AC3">
        <v>0</v>
      </c>
      <c r="AD3">
        <v>5</v>
      </c>
      <c r="AE3">
        <v>11.7</v>
      </c>
      <c r="AF3">
        <v>281</v>
      </c>
      <c r="AG3" s="16">
        <v>0.222</v>
      </c>
      <c r="AH3" s="16">
        <v>0.438</v>
      </c>
      <c r="AJ3" s="7" t="s">
        <v>603</v>
      </c>
      <c r="AK3" s="10">
        <f>'3) Assessment Tool'!F9</f>
        <v>0</v>
      </c>
      <c r="AM3" t="str" cm="1">
        <f t="array" ref="AM3:AM365">_xlfn.UNIQUE(A2:A533)</f>
        <v>Admirals Beach</v>
      </c>
      <c r="AN3" t="e" cm="1" vm="1">
        <f t="array" ref="AN3">_xlfn._xlws.FILTER(C2:C533,A2:A533='3) Assessment Tool'!F7)</f>
        <v>#VALUE!</v>
      </c>
      <c r="AO3" t="e" cm="1" vm="1">
        <f t="array" ref="AO3">_xlfn._xlws.FILTER(D2:D533,(A2:A533='3) Assessment Tool'!F7)*(C2:C533='3) Assessment Tool'!F9))</f>
        <v>#VALUE!</v>
      </c>
    </row>
    <row r="4" spans="1:41" x14ac:dyDescent="0.25">
      <c r="A4" t="s">
        <v>604</v>
      </c>
      <c r="B4" t="s">
        <v>245</v>
      </c>
      <c r="C4" t="s">
        <v>605</v>
      </c>
      <c r="D4" t="s">
        <v>1246</v>
      </c>
      <c r="E4" t="s">
        <v>579</v>
      </c>
      <c r="F4">
        <v>622</v>
      </c>
      <c r="G4">
        <v>1.6</v>
      </c>
      <c r="H4">
        <v>64</v>
      </c>
      <c r="I4">
        <v>12</v>
      </c>
      <c r="J4">
        <v>5.0999999999999996</v>
      </c>
      <c r="K4">
        <v>28</v>
      </c>
      <c r="L4">
        <v>0.23</v>
      </c>
      <c r="M4">
        <v>0.11</v>
      </c>
      <c r="N4">
        <v>0.35</v>
      </c>
      <c r="O4">
        <v>3.5000000000000001E-3</v>
      </c>
      <c r="P4">
        <v>5.0000000000000001E-3</v>
      </c>
      <c r="Q4">
        <v>3.2</v>
      </c>
      <c r="R4">
        <v>8.1</v>
      </c>
      <c r="S4">
        <v>30</v>
      </c>
      <c r="T4">
        <v>1.5</v>
      </c>
      <c r="U4">
        <v>46</v>
      </c>
      <c r="V4">
        <v>8</v>
      </c>
      <c r="W4">
        <v>4.63</v>
      </c>
      <c r="X4">
        <v>7.2</v>
      </c>
      <c r="Y4">
        <v>0.17</v>
      </c>
      <c r="Z4">
        <v>3.6999999999999998E-2</v>
      </c>
      <c r="AA4">
        <v>0.90400000000000003</v>
      </c>
      <c r="AB4">
        <v>1.2999999999999999E-2</v>
      </c>
      <c r="AC4">
        <v>0</v>
      </c>
      <c r="AD4">
        <v>3</v>
      </c>
      <c r="AE4">
        <v>8.5</v>
      </c>
      <c r="AF4">
        <v>27</v>
      </c>
      <c r="AG4" s="16">
        <v>0.18</v>
      </c>
      <c r="AH4" s="16">
        <v>0.28299999999999997</v>
      </c>
      <c r="AJ4" s="7" t="s">
        <v>581</v>
      </c>
      <c r="AK4" s="10" t="str">
        <f>IFERROR(INDEX(A2:F533,(MATCH(AK2,B2:B533,0)),6),"")</f>
        <v/>
      </c>
      <c r="AM4" t="str">
        <v>Anchor Point</v>
      </c>
    </row>
    <row r="5" spans="1:41" x14ac:dyDescent="0.25">
      <c r="A5" t="s">
        <v>246</v>
      </c>
      <c r="B5" t="s">
        <v>246</v>
      </c>
      <c r="C5" t="s">
        <v>606</v>
      </c>
      <c r="D5" t="s">
        <v>1247</v>
      </c>
      <c r="E5" t="s">
        <v>579</v>
      </c>
      <c r="F5">
        <v>83</v>
      </c>
      <c r="G5">
        <v>2.8</v>
      </c>
      <c r="H5">
        <v>97</v>
      </c>
      <c r="I5">
        <v>11</v>
      </c>
      <c r="J5">
        <v>5.31</v>
      </c>
      <c r="K5">
        <v>5.3</v>
      </c>
      <c r="L5">
        <v>0.42</v>
      </c>
      <c r="M5">
        <v>0.02</v>
      </c>
      <c r="N5">
        <v>5.0000000000000001E-3</v>
      </c>
      <c r="O5">
        <v>1E-3</v>
      </c>
      <c r="P5">
        <v>2.5000000000000001E-3</v>
      </c>
      <c r="Q5">
        <v>5</v>
      </c>
      <c r="R5">
        <v>11</v>
      </c>
      <c r="S5">
        <v>52</v>
      </c>
      <c r="T5">
        <v>2.1</v>
      </c>
      <c r="U5">
        <v>81</v>
      </c>
      <c r="V5">
        <v>12</v>
      </c>
      <c r="W5">
        <v>5.59</v>
      </c>
      <c r="X5">
        <v>5</v>
      </c>
      <c r="Y5">
        <v>0.32</v>
      </c>
      <c r="Z5">
        <v>0.03</v>
      </c>
      <c r="AA5">
        <v>8.7999999999999995E-2</v>
      </c>
      <c r="AB5">
        <v>3.0000000000000001E-3</v>
      </c>
      <c r="AC5">
        <v>0</v>
      </c>
      <c r="AD5">
        <v>3.5</v>
      </c>
      <c r="AE5">
        <v>11</v>
      </c>
      <c r="AF5">
        <v>70</v>
      </c>
      <c r="AG5" s="16">
        <v>0.92300000000000004</v>
      </c>
      <c r="AH5" s="16">
        <v>0.871</v>
      </c>
      <c r="AJ5" s="7" t="s">
        <v>243</v>
      </c>
      <c r="AK5" s="10" t="str">
        <f>IFERROR(INDEX(C2:AF533,(MATCH(AK32,D2:D533,0)),3),"")</f>
        <v/>
      </c>
      <c r="AM5" t="str">
        <v>Appleton</v>
      </c>
    </row>
    <row r="6" spans="1:41" x14ac:dyDescent="0.25">
      <c r="A6" t="s">
        <v>247</v>
      </c>
      <c r="B6" t="s">
        <v>247</v>
      </c>
      <c r="C6" t="s">
        <v>607</v>
      </c>
      <c r="D6" t="s">
        <v>1248</v>
      </c>
      <c r="E6" t="s">
        <v>579</v>
      </c>
      <c r="F6">
        <v>990</v>
      </c>
      <c r="G6">
        <v>6.6</v>
      </c>
      <c r="H6">
        <v>44</v>
      </c>
      <c r="I6">
        <v>6.5</v>
      </c>
      <c r="J6">
        <v>5.69</v>
      </c>
      <c r="K6">
        <v>7</v>
      </c>
      <c r="L6">
        <v>0.435</v>
      </c>
      <c r="M6">
        <v>0.14000000000000001</v>
      </c>
      <c r="N6">
        <v>0.08</v>
      </c>
      <c r="O6">
        <v>3.7999999999999999E-2</v>
      </c>
      <c r="P6">
        <v>5.0000000000000001E-3</v>
      </c>
      <c r="Q6">
        <v>4</v>
      </c>
      <c r="R6">
        <v>8.1</v>
      </c>
      <c r="S6">
        <v>30</v>
      </c>
      <c r="T6">
        <v>1.8</v>
      </c>
      <c r="U6">
        <v>34</v>
      </c>
      <c r="V6">
        <v>22</v>
      </c>
      <c r="W6">
        <v>5.58</v>
      </c>
      <c r="X6">
        <v>13</v>
      </c>
      <c r="Y6">
        <v>0.17</v>
      </c>
      <c r="Z6">
        <v>0.03</v>
      </c>
      <c r="AA6">
        <v>0.21</v>
      </c>
      <c r="AB6">
        <v>2.8E-3</v>
      </c>
      <c r="AC6">
        <v>0</v>
      </c>
      <c r="AD6">
        <v>3</v>
      </c>
      <c r="AE6">
        <v>7.5</v>
      </c>
      <c r="AF6">
        <v>54</v>
      </c>
      <c r="AG6" s="16">
        <v>0.23899999999999999</v>
      </c>
      <c r="AH6" s="16">
        <v>0.45400000000000001</v>
      </c>
      <c r="AJ6" s="7" t="s">
        <v>1144</v>
      </c>
      <c r="AK6" s="10" t="str">
        <f>IFERROR(INDEX(C2:AF533,(MATCH(AK32,D2:D533,0)),5),"")</f>
        <v/>
      </c>
      <c r="AM6" t="str">
        <v>Aquaforte</v>
      </c>
    </row>
    <row r="7" spans="1:41" x14ac:dyDescent="0.25">
      <c r="A7" t="s">
        <v>248</v>
      </c>
      <c r="B7" t="s">
        <v>248</v>
      </c>
      <c r="C7" t="s">
        <v>608</v>
      </c>
      <c r="D7" t="s">
        <v>1249</v>
      </c>
      <c r="E7" t="s">
        <v>579</v>
      </c>
      <c r="F7">
        <v>639</v>
      </c>
      <c r="G7">
        <v>3.5</v>
      </c>
      <c r="H7">
        <v>21</v>
      </c>
      <c r="I7">
        <v>14</v>
      </c>
      <c r="J7">
        <v>6.39</v>
      </c>
      <c r="K7">
        <v>8</v>
      </c>
      <c r="L7">
        <v>0.09</v>
      </c>
      <c r="M7">
        <v>0.01</v>
      </c>
      <c r="N7">
        <v>0</v>
      </c>
      <c r="O7">
        <v>0</v>
      </c>
      <c r="P7">
        <v>0</v>
      </c>
      <c r="Q7">
        <v>4</v>
      </c>
      <c r="R7">
        <v>7.1</v>
      </c>
      <c r="S7">
        <v>40</v>
      </c>
      <c r="T7">
        <v>1.2</v>
      </c>
      <c r="U7">
        <v>17</v>
      </c>
      <c r="V7">
        <v>16</v>
      </c>
      <c r="W7">
        <v>6.32</v>
      </c>
      <c r="X7">
        <v>15</v>
      </c>
      <c r="Y7">
        <v>0.23</v>
      </c>
      <c r="Z7">
        <v>0.02</v>
      </c>
      <c r="AA7">
        <v>1.4E-2</v>
      </c>
      <c r="AB7">
        <v>1.1000000000000001E-3</v>
      </c>
      <c r="AC7">
        <v>0</v>
      </c>
      <c r="AD7">
        <v>3</v>
      </c>
      <c r="AE7">
        <v>5.0999999999999996</v>
      </c>
      <c r="AF7">
        <v>64</v>
      </c>
      <c r="AG7" s="16">
        <v>0.42</v>
      </c>
      <c r="AH7" s="16">
        <v>0.30399999999999999</v>
      </c>
      <c r="AJ7" s="7" t="s">
        <v>1145</v>
      </c>
      <c r="AK7" s="10" t="str">
        <f>IFERROR(INDEX(C2:AF533,(MATCH(AK32,D2:D533,0)),6),"")</f>
        <v/>
      </c>
      <c r="AM7" t="str">
        <v>Arnold's Cove</v>
      </c>
    </row>
    <row r="8" spans="1:41" x14ac:dyDescent="0.25">
      <c r="A8" t="s">
        <v>104</v>
      </c>
      <c r="B8" t="s">
        <v>104</v>
      </c>
      <c r="C8" t="s">
        <v>609</v>
      </c>
      <c r="D8" t="s">
        <v>1250</v>
      </c>
      <c r="E8" t="s">
        <v>241</v>
      </c>
      <c r="F8">
        <v>793</v>
      </c>
      <c r="G8">
        <v>22.4</v>
      </c>
      <c r="H8">
        <v>22</v>
      </c>
      <c r="I8">
        <v>44</v>
      </c>
      <c r="J8">
        <v>6.3</v>
      </c>
      <c r="K8">
        <v>71</v>
      </c>
      <c r="L8">
        <v>2.4</v>
      </c>
      <c r="M8">
        <v>0.59</v>
      </c>
      <c r="N8">
        <v>0.06</v>
      </c>
      <c r="O8">
        <v>1.4E-2</v>
      </c>
      <c r="P8">
        <v>1E-3</v>
      </c>
      <c r="Q8">
        <v>8.1999999999999993</v>
      </c>
      <c r="R8">
        <v>1.9</v>
      </c>
      <c r="S8">
        <v>224</v>
      </c>
      <c r="T8">
        <v>1.7</v>
      </c>
      <c r="U8">
        <v>46</v>
      </c>
      <c r="V8">
        <v>42</v>
      </c>
      <c r="W8">
        <v>6.53</v>
      </c>
      <c r="X8">
        <v>68</v>
      </c>
      <c r="Y8">
        <v>0.17</v>
      </c>
      <c r="Z8">
        <v>0.17</v>
      </c>
      <c r="AA8">
        <v>1.23</v>
      </c>
      <c r="AB8">
        <v>0</v>
      </c>
      <c r="AC8">
        <v>0</v>
      </c>
      <c r="AD8">
        <v>7.4</v>
      </c>
      <c r="AE8">
        <v>1.1000000000000001</v>
      </c>
      <c r="AF8">
        <v>211</v>
      </c>
      <c r="AG8" s="16">
        <v>1.3800000000000002E-2</v>
      </c>
      <c r="AH8" s="16">
        <v>2.8999999999999998E-3</v>
      </c>
      <c r="AJ8" s="7" t="s">
        <v>1132</v>
      </c>
      <c r="AK8" s="10" t="str">
        <f>IFERROR(INDEX(C2:AF533,(MATCH(AK32,D2:D533,0)),7),"")</f>
        <v/>
      </c>
      <c r="AM8" t="str">
        <v>Avondale</v>
      </c>
    </row>
    <row r="9" spans="1:41" x14ac:dyDescent="0.25">
      <c r="A9" t="s">
        <v>249</v>
      </c>
      <c r="B9" t="s">
        <v>249</v>
      </c>
      <c r="C9" t="s">
        <v>610</v>
      </c>
      <c r="D9" t="s">
        <v>1251</v>
      </c>
      <c r="E9" t="s">
        <v>579</v>
      </c>
      <c r="F9">
        <v>1370</v>
      </c>
      <c r="G9">
        <v>1</v>
      </c>
      <c r="H9">
        <v>104</v>
      </c>
      <c r="I9">
        <v>3.8</v>
      </c>
      <c r="J9">
        <v>5.82</v>
      </c>
      <c r="K9">
        <v>9</v>
      </c>
      <c r="L9">
        <v>0.23</v>
      </c>
      <c r="M9">
        <v>4.3E-3</v>
      </c>
      <c r="N9">
        <v>9.8000000000000004E-2</v>
      </c>
      <c r="O9">
        <v>2.5999999999999999E-3</v>
      </c>
      <c r="P9">
        <v>0</v>
      </c>
      <c r="Q9">
        <v>0</v>
      </c>
      <c r="R9">
        <v>17.7</v>
      </c>
      <c r="S9">
        <v>20</v>
      </c>
      <c r="T9">
        <v>1</v>
      </c>
      <c r="U9">
        <v>35</v>
      </c>
      <c r="V9">
        <v>0</v>
      </c>
      <c r="W9">
        <v>4.8499999999999996</v>
      </c>
      <c r="X9">
        <v>9.3000000000000007</v>
      </c>
      <c r="Y9">
        <v>0.14000000000000001</v>
      </c>
      <c r="Z9">
        <v>0.02</v>
      </c>
      <c r="AA9">
        <v>0.61</v>
      </c>
      <c r="AB9">
        <v>4.7000000000000002E-3</v>
      </c>
      <c r="AC9">
        <v>0</v>
      </c>
      <c r="AD9">
        <v>3</v>
      </c>
      <c r="AE9">
        <v>8</v>
      </c>
      <c r="AF9">
        <v>27</v>
      </c>
      <c r="AG9" s="16">
        <v>0.21</v>
      </c>
      <c r="AH9" s="16">
        <v>0.35199999999999998</v>
      </c>
      <c r="AJ9" s="7" t="s">
        <v>1133</v>
      </c>
      <c r="AK9" s="10" t="str">
        <f>IFERROR(INDEX(C2:AF533,(MATCH(AK32,D2:D533,0)),8),"")</f>
        <v/>
      </c>
      <c r="AM9" t="str">
        <v>Badger</v>
      </c>
    </row>
    <row r="10" spans="1:41" x14ac:dyDescent="0.25">
      <c r="A10" t="s">
        <v>105</v>
      </c>
      <c r="B10" t="s">
        <v>105</v>
      </c>
      <c r="C10" t="s">
        <v>611</v>
      </c>
      <c r="D10" t="s">
        <v>1252</v>
      </c>
      <c r="E10" t="s">
        <v>579</v>
      </c>
      <c r="F10">
        <v>137</v>
      </c>
      <c r="G10">
        <v>1.3</v>
      </c>
      <c r="H10">
        <v>160</v>
      </c>
      <c r="I10">
        <v>8</v>
      </c>
      <c r="J10">
        <v>5.76</v>
      </c>
      <c r="K10">
        <v>18</v>
      </c>
      <c r="L10">
        <v>0.28000000000000003</v>
      </c>
      <c r="M10">
        <v>0.04</v>
      </c>
      <c r="N10">
        <v>5.0000000000000001E-3</v>
      </c>
      <c r="O10">
        <v>5.0000000000000001E-4</v>
      </c>
      <c r="P10">
        <v>5.0000000000000001E-3</v>
      </c>
      <c r="Q10">
        <v>5</v>
      </c>
      <c r="R10">
        <v>14.6</v>
      </c>
      <c r="S10">
        <v>38</v>
      </c>
      <c r="T10">
        <v>1.4</v>
      </c>
      <c r="U10">
        <v>150</v>
      </c>
      <c r="V10">
        <v>12</v>
      </c>
      <c r="W10">
        <v>6.09</v>
      </c>
      <c r="X10">
        <v>14</v>
      </c>
      <c r="Y10">
        <v>0.38</v>
      </c>
      <c r="Z10">
        <v>0.18</v>
      </c>
      <c r="AA10">
        <v>0.158</v>
      </c>
      <c r="AB10">
        <v>9.6000000000000002E-4</v>
      </c>
      <c r="AC10">
        <v>0</v>
      </c>
      <c r="AD10">
        <v>5</v>
      </c>
      <c r="AE10">
        <v>13.7</v>
      </c>
      <c r="AF10">
        <v>64</v>
      </c>
      <c r="AG10" s="16">
        <v>3.3500000000000002E-2</v>
      </c>
      <c r="AH10" s="16">
        <v>0</v>
      </c>
      <c r="AJ10" s="7" t="s">
        <v>1134</v>
      </c>
      <c r="AK10" s="10" t="str">
        <f>IFERROR(INDEX(C2:AF533,(MATCH(AK32,D2:D533,0)),9),"")</f>
        <v/>
      </c>
      <c r="AM10" t="str">
        <v>Baie Verte</v>
      </c>
    </row>
    <row r="11" spans="1:41" x14ac:dyDescent="0.25">
      <c r="A11" t="s">
        <v>105</v>
      </c>
      <c r="B11" t="s">
        <v>105</v>
      </c>
      <c r="C11" t="s">
        <v>612</v>
      </c>
      <c r="D11" t="s">
        <v>1253</v>
      </c>
      <c r="E11" t="s">
        <v>241</v>
      </c>
      <c r="F11">
        <v>137</v>
      </c>
      <c r="G11">
        <v>1</v>
      </c>
      <c r="H11">
        <v>40</v>
      </c>
      <c r="I11">
        <v>36</v>
      </c>
      <c r="J11">
        <v>6.11</v>
      </c>
      <c r="K11">
        <v>32</v>
      </c>
      <c r="L11">
        <v>0.05</v>
      </c>
      <c r="M11">
        <v>2.9000000000000001E-2</v>
      </c>
      <c r="N11">
        <v>1.4999999999999999E-2</v>
      </c>
      <c r="O11">
        <v>5.0000000000000001E-4</v>
      </c>
      <c r="P11">
        <v>5.0000000000000001E-4</v>
      </c>
      <c r="Q11">
        <v>12</v>
      </c>
      <c r="R11">
        <v>7.7</v>
      </c>
      <c r="S11">
        <v>116</v>
      </c>
      <c r="T11">
        <v>0.7</v>
      </c>
      <c r="U11">
        <v>14</v>
      </c>
      <c r="V11">
        <v>26</v>
      </c>
      <c r="W11">
        <v>6.36</v>
      </c>
      <c r="X11">
        <v>36</v>
      </c>
      <c r="Y11">
        <v>0.03</v>
      </c>
      <c r="Z11">
        <v>0</v>
      </c>
      <c r="AA11">
        <v>7.5999999999999998E-2</v>
      </c>
      <c r="AB11">
        <v>6.4000000000000005E-4</v>
      </c>
      <c r="AC11">
        <v>0</v>
      </c>
      <c r="AD11">
        <v>13</v>
      </c>
      <c r="AE11">
        <v>1.8</v>
      </c>
      <c r="AF11">
        <v>127</v>
      </c>
      <c r="AG11" s="16">
        <v>0</v>
      </c>
      <c r="AH11" s="16">
        <v>0</v>
      </c>
      <c r="AJ11" s="7" t="s">
        <v>1135</v>
      </c>
      <c r="AK11" s="10" t="str">
        <f>IFERROR(INDEX(C2:AF533,(MATCH(AK32,D2:D533,0)),10),"")</f>
        <v/>
      </c>
      <c r="AM11" t="str">
        <v>Baine Harbour</v>
      </c>
    </row>
    <row r="12" spans="1:41" x14ac:dyDescent="0.25">
      <c r="A12" t="s">
        <v>106</v>
      </c>
      <c r="B12" t="s">
        <v>106</v>
      </c>
      <c r="C12" t="s">
        <v>613</v>
      </c>
      <c r="D12" t="s">
        <v>1254</v>
      </c>
      <c r="E12" t="s">
        <v>241</v>
      </c>
      <c r="F12">
        <v>124</v>
      </c>
      <c r="G12">
        <v>0.9</v>
      </c>
      <c r="H12">
        <v>3</v>
      </c>
      <c r="I12">
        <v>63</v>
      </c>
      <c r="J12">
        <v>7.17</v>
      </c>
      <c r="K12">
        <v>77</v>
      </c>
      <c r="L12">
        <v>0.19</v>
      </c>
      <c r="M12">
        <v>0.04</v>
      </c>
      <c r="N12">
        <v>7.0000000000000001E-3</v>
      </c>
      <c r="O12">
        <v>5.0000000000000001E-4</v>
      </c>
      <c r="P12">
        <v>3.0000000000000001E-3</v>
      </c>
      <c r="Q12">
        <v>14</v>
      </c>
      <c r="R12">
        <v>1.1000000000000001</v>
      </c>
      <c r="S12">
        <v>128</v>
      </c>
      <c r="T12">
        <v>0.3</v>
      </c>
      <c r="U12">
        <v>3</v>
      </c>
      <c r="V12">
        <v>63</v>
      </c>
      <c r="W12">
        <v>7.93</v>
      </c>
      <c r="X12">
        <v>65</v>
      </c>
      <c r="Y12">
        <v>0</v>
      </c>
      <c r="Z12">
        <v>0</v>
      </c>
      <c r="AA12">
        <v>1.2999999999999999E-2</v>
      </c>
      <c r="AB12">
        <v>0</v>
      </c>
      <c r="AC12">
        <v>3.0000000000000001E-3</v>
      </c>
      <c r="AD12">
        <v>15</v>
      </c>
      <c r="AE12">
        <v>1.1000000000000001</v>
      </c>
      <c r="AF12">
        <v>128</v>
      </c>
      <c r="AG12" s="16">
        <v>1.1999999999999999E-3</v>
      </c>
      <c r="AH12" s="16">
        <v>0</v>
      </c>
      <c r="AJ12" s="7" t="s">
        <v>1136</v>
      </c>
      <c r="AK12" s="10" t="str">
        <f>IFERROR(INDEX(C2:AF533,(MATCH(AK32,D2:D533,0)),11),"")</f>
        <v/>
      </c>
      <c r="AM12" t="str">
        <v>Barachois Brook</v>
      </c>
    </row>
    <row r="13" spans="1:41" x14ac:dyDescent="0.25">
      <c r="A13" t="s">
        <v>250</v>
      </c>
      <c r="B13" t="s">
        <v>250</v>
      </c>
      <c r="C13" t="s">
        <v>614</v>
      </c>
      <c r="D13" t="s">
        <v>1255</v>
      </c>
      <c r="E13" t="s">
        <v>579</v>
      </c>
      <c r="F13">
        <v>130</v>
      </c>
      <c r="G13">
        <v>0.9</v>
      </c>
      <c r="H13">
        <v>35</v>
      </c>
      <c r="I13">
        <v>104</v>
      </c>
      <c r="J13">
        <v>6.94</v>
      </c>
      <c r="K13">
        <v>120</v>
      </c>
      <c r="L13">
        <v>0.02</v>
      </c>
      <c r="M13">
        <v>7.0000000000000001E-3</v>
      </c>
      <c r="N13">
        <v>5.0000000000000001E-3</v>
      </c>
      <c r="O13">
        <v>5.0000000000000001E-4</v>
      </c>
      <c r="P13">
        <v>5.0000000000000001E-3</v>
      </c>
      <c r="Q13">
        <v>5</v>
      </c>
      <c r="R13">
        <v>8</v>
      </c>
      <c r="S13">
        <v>172</v>
      </c>
      <c r="T13">
        <v>1.7</v>
      </c>
      <c r="U13">
        <v>37</v>
      </c>
      <c r="V13">
        <v>111</v>
      </c>
      <c r="W13">
        <v>7.58</v>
      </c>
      <c r="X13">
        <v>128</v>
      </c>
      <c r="Y13">
        <v>0.27</v>
      </c>
      <c r="Z13">
        <v>7.0000000000000007E-2</v>
      </c>
      <c r="AA13">
        <v>5.3999999999999999E-2</v>
      </c>
      <c r="AB13">
        <v>4.4000000000000003E-3</v>
      </c>
      <c r="AC13">
        <v>0</v>
      </c>
      <c r="AD13">
        <v>5</v>
      </c>
      <c r="AE13">
        <v>9.1</v>
      </c>
      <c r="AF13">
        <v>192</v>
      </c>
      <c r="AG13" s="16">
        <v>6.9999999999999999E-4</v>
      </c>
      <c r="AH13" s="16">
        <v>0</v>
      </c>
      <c r="AJ13" s="7" t="s">
        <v>1137</v>
      </c>
      <c r="AK13" s="10" t="str">
        <f>IFERROR(INDEX(C2:AF533,(MATCH(AK32,D2:D533,0)),12),"")</f>
        <v/>
      </c>
      <c r="AM13" t="str">
        <v>Bartletts Harbour</v>
      </c>
    </row>
    <row r="14" spans="1:41" x14ac:dyDescent="0.25">
      <c r="A14" t="s">
        <v>107</v>
      </c>
      <c r="B14" t="s">
        <v>107</v>
      </c>
      <c r="C14" t="s">
        <v>615</v>
      </c>
      <c r="D14" t="s">
        <v>1256</v>
      </c>
      <c r="E14" t="s">
        <v>241</v>
      </c>
      <c r="F14">
        <v>397</v>
      </c>
      <c r="G14">
        <v>3.1</v>
      </c>
      <c r="H14">
        <v>24</v>
      </c>
      <c r="I14">
        <v>83</v>
      </c>
      <c r="J14">
        <v>7.51</v>
      </c>
      <c r="K14">
        <v>102</v>
      </c>
      <c r="L14">
        <v>6.3E-2</v>
      </c>
      <c r="M14">
        <v>0.54</v>
      </c>
      <c r="N14">
        <v>5.0000000000000001E-3</v>
      </c>
      <c r="O14">
        <v>0</v>
      </c>
      <c r="P14">
        <v>0</v>
      </c>
      <c r="Q14">
        <v>10</v>
      </c>
      <c r="R14">
        <v>5</v>
      </c>
      <c r="S14">
        <v>230</v>
      </c>
      <c r="T14">
        <v>1.3</v>
      </c>
      <c r="U14">
        <v>22</v>
      </c>
      <c r="V14">
        <v>71</v>
      </c>
      <c r="W14">
        <v>7.1</v>
      </c>
      <c r="X14">
        <v>114</v>
      </c>
      <c r="Y14">
        <v>0.12</v>
      </c>
      <c r="Z14">
        <v>0.23</v>
      </c>
      <c r="AA14">
        <v>4.4999999999999998E-2</v>
      </c>
      <c r="AB14">
        <v>0</v>
      </c>
      <c r="AC14">
        <v>0</v>
      </c>
      <c r="AD14">
        <v>10</v>
      </c>
      <c r="AE14">
        <v>6.7</v>
      </c>
      <c r="AF14">
        <v>272</v>
      </c>
      <c r="AG14" s="16">
        <v>0.22600000000000001</v>
      </c>
      <c r="AH14" s="16">
        <v>0.17299999999999999</v>
      </c>
      <c r="AJ14" s="7" t="s">
        <v>1140</v>
      </c>
      <c r="AK14" s="13" t="str">
        <f>IFERROR(INDEX(C2:AF533,(MATCH(AK32,D2:D533,0)),15),"")</f>
        <v/>
      </c>
      <c r="AM14" t="str">
        <v>Bauline</v>
      </c>
    </row>
    <row r="15" spans="1:41" x14ac:dyDescent="0.25">
      <c r="A15" t="s">
        <v>251</v>
      </c>
      <c r="B15" t="s">
        <v>251</v>
      </c>
      <c r="C15" t="s">
        <v>616</v>
      </c>
      <c r="D15" t="s">
        <v>1257</v>
      </c>
      <c r="E15" t="s">
        <v>579</v>
      </c>
      <c r="F15">
        <v>398</v>
      </c>
      <c r="G15">
        <v>2.2400000000000002</v>
      </c>
      <c r="H15">
        <v>86</v>
      </c>
      <c r="I15">
        <v>10</v>
      </c>
      <c r="J15">
        <v>5</v>
      </c>
      <c r="K15">
        <v>25</v>
      </c>
      <c r="L15">
        <v>0.60799999999999998</v>
      </c>
      <c r="M15">
        <v>0.43</v>
      </c>
      <c r="N15">
        <v>0.04</v>
      </c>
      <c r="O15">
        <v>3.0000000000000001E-3</v>
      </c>
      <c r="P15">
        <v>5.0000000000000001E-3</v>
      </c>
      <c r="Q15">
        <v>4</v>
      </c>
      <c r="R15">
        <v>5.4</v>
      </c>
      <c r="S15">
        <v>44</v>
      </c>
      <c r="T15">
        <v>1.9</v>
      </c>
      <c r="U15">
        <v>34</v>
      </c>
      <c r="V15">
        <v>7</v>
      </c>
      <c r="W15">
        <v>4.04</v>
      </c>
      <c r="X15">
        <v>5.3</v>
      </c>
      <c r="Y15">
        <v>0.42</v>
      </c>
      <c r="Z15">
        <v>0.14000000000000001</v>
      </c>
      <c r="AA15">
        <v>0.59</v>
      </c>
      <c r="AB15">
        <v>7.0000000000000001E-3</v>
      </c>
      <c r="AC15">
        <v>0</v>
      </c>
      <c r="AD15">
        <v>5</v>
      </c>
      <c r="AE15">
        <v>4.9000000000000004</v>
      </c>
      <c r="AF15">
        <v>64</v>
      </c>
      <c r="AG15" s="16">
        <v>9.8699999999999996E-2</v>
      </c>
      <c r="AH15" s="16">
        <v>0.19</v>
      </c>
      <c r="AJ15" s="7" t="s">
        <v>1141</v>
      </c>
      <c r="AK15" s="13" t="str">
        <f>IFERROR(INDEX(C2:AF533,(MATCH(AK32,D2:D533,0)),16),"")</f>
        <v/>
      </c>
      <c r="AM15" t="str">
        <v>Bay de Verde</v>
      </c>
    </row>
    <row r="16" spans="1:41" x14ac:dyDescent="0.25">
      <c r="A16" t="s">
        <v>252</v>
      </c>
      <c r="B16" t="s">
        <v>252</v>
      </c>
      <c r="C16" t="s">
        <v>617</v>
      </c>
      <c r="D16" t="s">
        <v>1258</v>
      </c>
      <c r="E16" t="s">
        <v>579</v>
      </c>
      <c r="F16">
        <v>285</v>
      </c>
      <c r="G16">
        <v>3.36</v>
      </c>
      <c r="H16">
        <v>154</v>
      </c>
      <c r="I16">
        <v>7</v>
      </c>
      <c r="J16">
        <v>5.15</v>
      </c>
      <c r="K16">
        <v>8</v>
      </c>
      <c r="L16">
        <v>1.06</v>
      </c>
      <c r="M16">
        <v>0.05</v>
      </c>
      <c r="N16">
        <v>0.06</v>
      </c>
      <c r="O16">
        <v>2E-3</v>
      </c>
      <c r="P16">
        <v>2.5000000000000001E-3</v>
      </c>
      <c r="Q16">
        <v>5</v>
      </c>
      <c r="R16">
        <v>17.7</v>
      </c>
      <c r="S16">
        <v>42</v>
      </c>
      <c r="T16">
        <v>1.5</v>
      </c>
      <c r="U16">
        <v>110</v>
      </c>
      <c r="V16">
        <v>16</v>
      </c>
      <c r="W16">
        <v>5.65</v>
      </c>
      <c r="X16">
        <v>9</v>
      </c>
      <c r="Y16">
        <v>0.47</v>
      </c>
      <c r="Z16">
        <v>0.05</v>
      </c>
      <c r="AA16">
        <v>0.20100000000000001</v>
      </c>
      <c r="AB16">
        <v>5.0000000000000001E-3</v>
      </c>
      <c r="AC16">
        <v>0</v>
      </c>
      <c r="AD16">
        <v>3</v>
      </c>
      <c r="AE16">
        <v>16.100000000000001</v>
      </c>
      <c r="AF16">
        <v>54</v>
      </c>
      <c r="AG16" s="16">
        <v>0.51700000000000002</v>
      </c>
      <c r="AH16" s="16">
        <v>0.49399999999999999</v>
      </c>
      <c r="AJ16" s="7" t="s">
        <v>1142</v>
      </c>
      <c r="AK16" s="10" t="str">
        <f>IFERROR(INDEX(C2:AF533,(MATCH(AK32,D2:D533,0)),17),"")</f>
        <v/>
      </c>
      <c r="AM16" t="str">
        <v>Bay L'Argent</v>
      </c>
    </row>
    <row r="17" spans="1:39" x14ac:dyDescent="0.25">
      <c r="A17" t="s">
        <v>253</v>
      </c>
      <c r="B17" t="s">
        <v>253</v>
      </c>
      <c r="C17" t="s">
        <v>618</v>
      </c>
      <c r="D17" t="s">
        <v>1259</v>
      </c>
      <c r="E17" t="s">
        <v>579</v>
      </c>
      <c r="F17">
        <v>5818</v>
      </c>
      <c r="G17">
        <v>0.7</v>
      </c>
      <c r="H17">
        <v>29</v>
      </c>
      <c r="I17">
        <v>10</v>
      </c>
      <c r="J17">
        <v>5.9</v>
      </c>
      <c r="K17">
        <v>10</v>
      </c>
      <c r="L17">
        <v>0.34</v>
      </c>
      <c r="M17">
        <v>0.06</v>
      </c>
      <c r="N17">
        <v>0.13</v>
      </c>
      <c r="O17">
        <v>3.0000000000000001E-3</v>
      </c>
      <c r="P17">
        <v>2.5000000000000001E-3</v>
      </c>
      <c r="Q17">
        <v>4</v>
      </c>
      <c r="R17">
        <v>3.6</v>
      </c>
      <c r="S17">
        <v>42</v>
      </c>
      <c r="T17">
        <v>4.4000000000000004</v>
      </c>
      <c r="U17">
        <v>10</v>
      </c>
      <c r="V17">
        <v>13</v>
      </c>
      <c r="W17">
        <v>5.49</v>
      </c>
      <c r="X17">
        <v>8.9</v>
      </c>
      <c r="Y17">
        <v>0.12</v>
      </c>
      <c r="Z17">
        <v>0.06</v>
      </c>
      <c r="AA17">
        <v>1.1399999999999999</v>
      </c>
      <c r="AB17">
        <v>2E-3</v>
      </c>
      <c r="AC17">
        <v>0</v>
      </c>
      <c r="AD17">
        <v>4</v>
      </c>
      <c r="AE17">
        <v>3.3</v>
      </c>
      <c r="AF17">
        <v>57</v>
      </c>
      <c r="AG17" s="16">
        <v>7.7099999999999988E-2</v>
      </c>
      <c r="AH17" s="16">
        <v>0.107</v>
      </c>
      <c r="AJ17" s="7" t="s">
        <v>1146</v>
      </c>
      <c r="AK17" s="10" t="str">
        <f>IFERROR(INDEX(C2:AF533,(MATCH(AK32,D2:D533,0)),18),"")</f>
        <v/>
      </c>
      <c r="AM17" t="str">
        <v>Bay Roberts</v>
      </c>
    </row>
    <row r="18" spans="1:39" x14ac:dyDescent="0.25">
      <c r="A18" t="s">
        <v>619</v>
      </c>
      <c r="B18" t="s">
        <v>153</v>
      </c>
      <c r="C18" t="s">
        <v>620</v>
      </c>
      <c r="D18" t="s">
        <v>1260</v>
      </c>
      <c r="E18" t="s">
        <v>241</v>
      </c>
      <c r="F18">
        <v>1229</v>
      </c>
      <c r="G18">
        <v>2.2000000000000002</v>
      </c>
      <c r="H18">
        <v>5</v>
      </c>
      <c r="I18">
        <v>176</v>
      </c>
      <c r="J18">
        <v>7.45</v>
      </c>
      <c r="K18">
        <v>750</v>
      </c>
      <c r="L18">
        <v>0.3</v>
      </c>
      <c r="M18">
        <v>0.33</v>
      </c>
      <c r="N18">
        <v>1.6E-2</v>
      </c>
      <c r="O18">
        <v>4.0000000000000001E-3</v>
      </c>
      <c r="P18">
        <v>1E-3</v>
      </c>
      <c r="Q18">
        <v>800</v>
      </c>
      <c r="R18">
        <v>2.7</v>
      </c>
      <c r="S18">
        <v>1300</v>
      </c>
      <c r="T18">
        <v>0.9</v>
      </c>
      <c r="U18">
        <v>7</v>
      </c>
      <c r="V18">
        <v>170</v>
      </c>
      <c r="W18">
        <v>7.73</v>
      </c>
      <c r="X18">
        <v>747</v>
      </c>
      <c r="Y18">
        <v>0.4</v>
      </c>
      <c r="Z18">
        <v>0.36</v>
      </c>
      <c r="AA18">
        <v>8.3999999999999995E-3</v>
      </c>
      <c r="AB18">
        <v>0</v>
      </c>
      <c r="AC18">
        <v>1.1999999999999999E-3</v>
      </c>
      <c r="AD18">
        <v>598</v>
      </c>
      <c r="AE18">
        <v>2</v>
      </c>
      <c r="AF18">
        <v>1100</v>
      </c>
      <c r="AG18" s="16">
        <v>1.11E-2</v>
      </c>
      <c r="AH18" s="16">
        <v>2.2000000000000001E-3</v>
      </c>
      <c r="AJ18" s="7" t="s">
        <v>1147</v>
      </c>
      <c r="AK18" s="10" t="str">
        <f>IFERROR(INDEX(C2:AF533,(MATCH(AK32,D2:D533,0)),19),"")</f>
        <v/>
      </c>
      <c r="AM18" t="str">
        <v>Bay St. George South</v>
      </c>
    </row>
    <row r="19" spans="1:39" x14ac:dyDescent="0.25">
      <c r="A19" t="s">
        <v>619</v>
      </c>
      <c r="B19" t="s">
        <v>154</v>
      </c>
      <c r="C19" t="s">
        <v>621</v>
      </c>
      <c r="D19" t="s">
        <v>1261</v>
      </c>
      <c r="E19" t="s">
        <v>241</v>
      </c>
      <c r="F19">
        <v>1229</v>
      </c>
      <c r="G19">
        <v>1.3</v>
      </c>
      <c r="H19">
        <v>0</v>
      </c>
      <c r="I19">
        <v>180</v>
      </c>
      <c r="J19">
        <v>8.17</v>
      </c>
      <c r="K19">
        <v>104</v>
      </c>
      <c r="L19">
        <v>0.24</v>
      </c>
      <c r="M19">
        <v>1.4999999999999999E-2</v>
      </c>
      <c r="N19">
        <v>0</v>
      </c>
      <c r="O19">
        <v>1.4E-3</v>
      </c>
      <c r="P19">
        <v>1.1000000000000001E-3</v>
      </c>
      <c r="Q19">
        <v>33</v>
      </c>
      <c r="R19">
        <v>0.54</v>
      </c>
      <c r="S19">
        <v>313</v>
      </c>
      <c r="T19">
        <v>0.7</v>
      </c>
      <c r="U19">
        <v>4</v>
      </c>
      <c r="V19">
        <v>184</v>
      </c>
      <c r="W19">
        <v>7.96</v>
      </c>
      <c r="X19">
        <v>126</v>
      </c>
      <c r="Y19">
        <v>0.04</v>
      </c>
      <c r="Z19">
        <v>5.4999999999999997E-3</v>
      </c>
      <c r="AA19">
        <v>1.7000000000000001E-2</v>
      </c>
      <c r="AB19">
        <v>0</v>
      </c>
      <c r="AC19">
        <v>1.6000000000000001E-3</v>
      </c>
      <c r="AD19">
        <v>37</v>
      </c>
      <c r="AE19">
        <v>1.2</v>
      </c>
      <c r="AF19">
        <v>354</v>
      </c>
      <c r="AG19" s="16">
        <v>2.3999999999999998E-3</v>
      </c>
      <c r="AH19" s="16">
        <v>0</v>
      </c>
      <c r="AJ19" s="7" t="s">
        <v>1118</v>
      </c>
      <c r="AK19" s="10" t="str">
        <f>IFERROR(INDEX(C2:AF533,(MATCH(AK32,D2:D533,0)),20),"")</f>
        <v/>
      </c>
      <c r="AM19" t="str">
        <v>Beaches</v>
      </c>
    </row>
    <row r="20" spans="1:39" x14ac:dyDescent="0.25">
      <c r="A20" t="s">
        <v>619</v>
      </c>
      <c r="B20" t="s">
        <v>161</v>
      </c>
      <c r="C20" t="s">
        <v>622</v>
      </c>
      <c r="D20" t="s">
        <v>1262</v>
      </c>
      <c r="E20" t="s">
        <v>241</v>
      </c>
      <c r="F20">
        <v>1229</v>
      </c>
      <c r="G20">
        <v>1.8</v>
      </c>
      <c r="H20">
        <v>1</v>
      </c>
      <c r="I20">
        <v>119</v>
      </c>
      <c r="J20">
        <v>7.76</v>
      </c>
      <c r="K20">
        <v>250</v>
      </c>
      <c r="L20">
        <v>0.16</v>
      </c>
      <c r="M20">
        <v>5.7000000000000002E-2</v>
      </c>
      <c r="N20">
        <v>2.9000000000000001E-2</v>
      </c>
      <c r="O20">
        <v>2E-3</v>
      </c>
      <c r="P20">
        <v>4.0000000000000001E-3</v>
      </c>
      <c r="Q20">
        <v>260</v>
      </c>
      <c r="R20">
        <v>1.1000000000000001</v>
      </c>
      <c r="S20">
        <v>630</v>
      </c>
      <c r="T20">
        <v>0.9</v>
      </c>
      <c r="U20">
        <v>5.7</v>
      </c>
      <c r="V20">
        <v>105</v>
      </c>
      <c r="W20">
        <v>7.78</v>
      </c>
      <c r="X20">
        <v>274</v>
      </c>
      <c r="Y20">
        <v>0.09</v>
      </c>
      <c r="Z20">
        <v>0.06</v>
      </c>
      <c r="AA20">
        <v>2.3E-2</v>
      </c>
      <c r="AB20">
        <v>0</v>
      </c>
      <c r="AC20">
        <v>4.0000000000000001E-3</v>
      </c>
      <c r="AD20">
        <v>313</v>
      </c>
      <c r="AE20">
        <v>0.8</v>
      </c>
      <c r="AF20">
        <v>708</v>
      </c>
      <c r="AG20" s="16">
        <v>0</v>
      </c>
      <c r="AH20" s="16">
        <v>0</v>
      </c>
      <c r="AJ20" s="7" t="s">
        <v>1119</v>
      </c>
      <c r="AK20" s="13" t="str">
        <f>IFERROR(INDEX(C2:AF533,(MATCH(AK32,D2:D533,0)),21),"")</f>
        <v/>
      </c>
      <c r="AM20" t="str">
        <v>Beachside</v>
      </c>
    </row>
    <row r="21" spans="1:39" x14ac:dyDescent="0.25">
      <c r="A21" t="s">
        <v>619</v>
      </c>
      <c r="B21" t="s">
        <v>161</v>
      </c>
      <c r="C21" t="s">
        <v>623</v>
      </c>
      <c r="D21" t="s">
        <v>1263</v>
      </c>
      <c r="E21" t="s">
        <v>241</v>
      </c>
      <c r="F21">
        <v>1229</v>
      </c>
      <c r="G21">
        <v>12.8</v>
      </c>
      <c r="H21">
        <v>7</v>
      </c>
      <c r="I21">
        <v>120</v>
      </c>
      <c r="J21">
        <v>7.65</v>
      </c>
      <c r="K21">
        <v>135</v>
      </c>
      <c r="L21">
        <v>0.27</v>
      </c>
      <c r="M21">
        <v>7.0000000000000007E-2</v>
      </c>
      <c r="N21">
        <v>3.0000000000000001E-3</v>
      </c>
      <c r="O21">
        <v>0</v>
      </c>
      <c r="P21">
        <v>3.0000000000000001E-3</v>
      </c>
      <c r="Q21">
        <v>94</v>
      </c>
      <c r="R21">
        <v>2.5</v>
      </c>
      <c r="S21">
        <v>328</v>
      </c>
      <c r="T21">
        <v>1.5</v>
      </c>
      <c r="U21">
        <v>5.9</v>
      </c>
      <c r="V21">
        <v>120</v>
      </c>
      <c r="W21">
        <v>7.89</v>
      </c>
      <c r="X21">
        <v>139</v>
      </c>
      <c r="Y21">
        <v>0.11</v>
      </c>
      <c r="Z21">
        <v>7.0000000000000007E-2</v>
      </c>
      <c r="AA21">
        <v>0.01</v>
      </c>
      <c r="AB21">
        <v>0</v>
      </c>
      <c r="AC21">
        <v>2.0999999999999999E-3</v>
      </c>
      <c r="AD21">
        <v>94</v>
      </c>
      <c r="AE21">
        <v>2.2999999999999998</v>
      </c>
      <c r="AF21">
        <v>337</v>
      </c>
      <c r="AG21" s="16">
        <v>0</v>
      </c>
      <c r="AH21" s="16">
        <v>0</v>
      </c>
      <c r="AJ21" s="7" t="s">
        <v>1120</v>
      </c>
      <c r="AK21" s="13" t="str">
        <f>IFERROR(INDEX(C2:AF533,(MATCH(AK32,D2:D533,0)),22),"")</f>
        <v/>
      </c>
      <c r="AM21" t="str">
        <v>Bear Cove</v>
      </c>
    </row>
    <row r="22" spans="1:39" x14ac:dyDescent="0.25">
      <c r="A22" t="s">
        <v>619</v>
      </c>
      <c r="B22" t="s">
        <v>161</v>
      </c>
      <c r="C22" t="s">
        <v>624</v>
      </c>
      <c r="D22" t="s">
        <v>1264</v>
      </c>
      <c r="E22" t="s">
        <v>241</v>
      </c>
      <c r="F22">
        <v>1229</v>
      </c>
      <c r="G22">
        <v>79.5</v>
      </c>
      <c r="H22">
        <v>40</v>
      </c>
      <c r="I22">
        <v>155</v>
      </c>
      <c r="J22">
        <v>7.84</v>
      </c>
      <c r="K22">
        <v>172</v>
      </c>
      <c r="L22">
        <v>6.4</v>
      </c>
      <c r="M22">
        <v>0.11</v>
      </c>
      <c r="N22">
        <v>8.9999999999999993E-3</v>
      </c>
      <c r="O22">
        <v>2E-3</v>
      </c>
      <c r="P22">
        <v>2E-3</v>
      </c>
      <c r="Q22">
        <v>33</v>
      </c>
      <c r="R22">
        <v>1.2</v>
      </c>
      <c r="S22">
        <v>324</v>
      </c>
      <c r="T22">
        <v>2.7</v>
      </c>
      <c r="U22">
        <v>4</v>
      </c>
      <c r="V22">
        <v>152</v>
      </c>
      <c r="W22">
        <v>7.86</v>
      </c>
      <c r="X22">
        <v>168</v>
      </c>
      <c r="Y22">
        <v>8.7999999999999995E-2</v>
      </c>
      <c r="Z22">
        <v>0.03</v>
      </c>
      <c r="AA22">
        <v>9.4000000000000004E-3</v>
      </c>
      <c r="AB22">
        <v>0</v>
      </c>
      <c r="AC22">
        <v>1.2999999999999999E-3</v>
      </c>
      <c r="AD22">
        <v>27</v>
      </c>
      <c r="AE22">
        <v>1.5</v>
      </c>
      <c r="AF22">
        <v>304</v>
      </c>
      <c r="AG22" s="16">
        <v>0</v>
      </c>
      <c r="AH22" s="16">
        <v>0</v>
      </c>
      <c r="AJ22" s="7" t="s">
        <v>1121</v>
      </c>
      <c r="AK22" s="13" t="str">
        <f>IFERROR(INDEX(C2:AF533,(MATCH(AK32,D2:D533,0)),23),"")</f>
        <v/>
      </c>
      <c r="AM22" t="str">
        <v>Bellburns</v>
      </c>
    </row>
    <row r="23" spans="1:39" x14ac:dyDescent="0.25">
      <c r="A23" t="s">
        <v>619</v>
      </c>
      <c r="B23" t="s">
        <v>165</v>
      </c>
      <c r="C23" t="s">
        <v>625</v>
      </c>
      <c r="D23" t="s">
        <v>1265</v>
      </c>
      <c r="E23" t="s">
        <v>241</v>
      </c>
      <c r="F23">
        <v>1229</v>
      </c>
      <c r="G23">
        <v>0.6</v>
      </c>
      <c r="H23">
        <v>1</v>
      </c>
      <c r="I23">
        <v>210</v>
      </c>
      <c r="J23">
        <v>7.96</v>
      </c>
      <c r="K23">
        <v>281</v>
      </c>
      <c r="L23">
        <v>0.04</v>
      </c>
      <c r="M23">
        <v>1.0999999999999999E-2</v>
      </c>
      <c r="N23">
        <v>5.0000000000000001E-3</v>
      </c>
      <c r="O23">
        <v>8.8000000000000003E-4</v>
      </c>
      <c r="P23">
        <v>5.0000000000000001E-4</v>
      </c>
      <c r="Q23">
        <v>36</v>
      </c>
      <c r="R23">
        <v>3.3</v>
      </c>
      <c r="S23">
        <v>497</v>
      </c>
      <c r="T23">
        <v>0.56999999999999995</v>
      </c>
      <c r="U23">
        <v>2</v>
      </c>
      <c r="V23">
        <v>210</v>
      </c>
      <c r="W23">
        <v>7.92</v>
      </c>
      <c r="X23">
        <v>307</v>
      </c>
      <c r="Y23">
        <v>0</v>
      </c>
      <c r="Z23">
        <v>0</v>
      </c>
      <c r="AA23">
        <v>7.0000000000000001E-3</v>
      </c>
      <c r="AB23">
        <v>0</v>
      </c>
      <c r="AC23">
        <v>0</v>
      </c>
      <c r="AD23">
        <v>39</v>
      </c>
      <c r="AE23">
        <v>1.2</v>
      </c>
      <c r="AF23">
        <v>490</v>
      </c>
      <c r="AG23" s="16">
        <v>1.5E-3</v>
      </c>
      <c r="AH23" s="16">
        <v>5.0000000000000001E-3</v>
      </c>
      <c r="AJ23" s="7" t="s">
        <v>1122</v>
      </c>
      <c r="AK23" s="13" t="str">
        <f>IFERROR(INDEX(C2:AF533,(MATCH(AK32,D2:D533,0)),24),"")</f>
        <v/>
      </c>
      <c r="AM23" t="str">
        <v>Belleoram</v>
      </c>
    </row>
    <row r="24" spans="1:39" x14ac:dyDescent="0.25">
      <c r="A24" t="s">
        <v>619</v>
      </c>
      <c r="B24" t="s">
        <v>172</v>
      </c>
      <c r="C24" t="s">
        <v>626</v>
      </c>
      <c r="D24" t="s">
        <v>1266</v>
      </c>
      <c r="E24" t="s">
        <v>241</v>
      </c>
      <c r="F24">
        <v>1229</v>
      </c>
      <c r="G24">
        <v>2.2999999999999998</v>
      </c>
      <c r="H24">
        <v>5</v>
      </c>
      <c r="I24">
        <v>131</v>
      </c>
      <c r="J24">
        <v>8.52</v>
      </c>
      <c r="K24">
        <v>60</v>
      </c>
      <c r="L24">
        <v>9.2999999999999999E-2</v>
      </c>
      <c r="M24">
        <v>3.3E-3</v>
      </c>
      <c r="N24">
        <v>2E-3</v>
      </c>
      <c r="O24">
        <v>6.4000000000000003E-3</v>
      </c>
      <c r="P24">
        <v>8.2000000000000007E-3</v>
      </c>
      <c r="Q24">
        <v>290</v>
      </c>
      <c r="R24">
        <v>1.7</v>
      </c>
      <c r="S24">
        <v>962</v>
      </c>
      <c r="T24">
        <v>3.5</v>
      </c>
      <c r="U24">
        <v>29</v>
      </c>
      <c r="V24">
        <v>130</v>
      </c>
      <c r="W24">
        <v>8.24</v>
      </c>
      <c r="X24">
        <v>62</v>
      </c>
      <c r="Y24">
        <v>0.23</v>
      </c>
      <c r="Z24">
        <v>5.3E-3</v>
      </c>
      <c r="AA24">
        <v>3.0000000000000001E-3</v>
      </c>
      <c r="AB24">
        <v>0</v>
      </c>
      <c r="AC24">
        <v>8.9999999999999993E-3</v>
      </c>
      <c r="AD24">
        <v>250</v>
      </c>
      <c r="AE24">
        <v>1.6</v>
      </c>
      <c r="AF24">
        <v>864</v>
      </c>
      <c r="AG24" s="16">
        <v>7.0000000000000001E-3</v>
      </c>
      <c r="AH24" s="16">
        <v>0</v>
      </c>
      <c r="AJ24" s="7" t="s">
        <v>1123</v>
      </c>
      <c r="AK24" s="13" t="str">
        <f>IFERROR(INDEX(C2:AF533,(MATCH(AK32,D2:D533,0)),25),"")</f>
        <v/>
      </c>
      <c r="AM24" t="str">
        <v>Bellevue</v>
      </c>
    </row>
    <row r="25" spans="1:39" x14ac:dyDescent="0.25">
      <c r="A25" t="s">
        <v>619</v>
      </c>
      <c r="B25" t="s">
        <v>172</v>
      </c>
      <c r="C25" t="s">
        <v>627</v>
      </c>
      <c r="D25" t="s">
        <v>1267</v>
      </c>
      <c r="E25" t="s">
        <v>241</v>
      </c>
      <c r="F25">
        <v>1229</v>
      </c>
      <c r="G25">
        <v>3.3</v>
      </c>
      <c r="H25">
        <v>9</v>
      </c>
      <c r="I25">
        <v>190</v>
      </c>
      <c r="J25">
        <v>7.62</v>
      </c>
      <c r="K25">
        <v>293</v>
      </c>
      <c r="L25">
        <v>0.62</v>
      </c>
      <c r="M25">
        <v>0.10199999999999999</v>
      </c>
      <c r="N25">
        <v>1.7999999999999999E-2</v>
      </c>
      <c r="O25">
        <v>1E-3</v>
      </c>
      <c r="P25">
        <v>1.0999999999999999E-2</v>
      </c>
      <c r="Q25">
        <v>135</v>
      </c>
      <c r="R25">
        <v>3.1</v>
      </c>
      <c r="S25">
        <v>486</v>
      </c>
      <c r="T25">
        <v>0.9</v>
      </c>
      <c r="U25">
        <v>10</v>
      </c>
      <c r="V25">
        <v>200</v>
      </c>
      <c r="W25">
        <v>7.74</v>
      </c>
      <c r="X25">
        <v>266</v>
      </c>
      <c r="Y25">
        <v>0.25</v>
      </c>
      <c r="Z25">
        <v>0.08</v>
      </c>
      <c r="AA25">
        <v>4.0000000000000001E-3</v>
      </c>
      <c r="AB25">
        <v>0</v>
      </c>
      <c r="AC25">
        <v>7.0000000000000001E-3</v>
      </c>
      <c r="AD25">
        <v>120</v>
      </c>
      <c r="AE25">
        <v>2.7</v>
      </c>
      <c r="AF25">
        <v>450</v>
      </c>
      <c r="AG25" s="16">
        <v>1.7299999999999999E-2</v>
      </c>
      <c r="AH25" s="16">
        <v>2.5000000000000001E-3</v>
      </c>
      <c r="AJ25" s="7" t="s">
        <v>1124</v>
      </c>
      <c r="AK25" s="13" t="str">
        <f>IFERROR(INDEX(C2:AF533,(MATCH(AK32,D2:D533,0)),26),"")</f>
        <v/>
      </c>
      <c r="AM25" t="str">
        <v>Bellevue Beach</v>
      </c>
    </row>
    <row r="26" spans="1:39" x14ac:dyDescent="0.25">
      <c r="A26" t="s">
        <v>619</v>
      </c>
      <c r="B26" t="s">
        <v>172</v>
      </c>
      <c r="C26" t="s">
        <v>628</v>
      </c>
      <c r="D26" t="s">
        <v>1268</v>
      </c>
      <c r="E26" t="s">
        <v>241</v>
      </c>
      <c r="F26">
        <v>1229</v>
      </c>
      <c r="G26">
        <v>14.4</v>
      </c>
      <c r="H26">
        <v>1</v>
      </c>
      <c r="I26">
        <v>140</v>
      </c>
      <c r="J26">
        <v>7.53</v>
      </c>
      <c r="K26">
        <v>348</v>
      </c>
      <c r="L26">
        <v>0.73</v>
      </c>
      <c r="M26">
        <v>7.6999999999999999E-2</v>
      </c>
      <c r="N26">
        <v>1.4999999999999999E-2</v>
      </c>
      <c r="O26">
        <v>3.0000000000000001E-3</v>
      </c>
      <c r="P26">
        <v>2E-3</v>
      </c>
      <c r="Q26">
        <v>206</v>
      </c>
      <c r="R26">
        <v>1.3</v>
      </c>
      <c r="S26">
        <v>521</v>
      </c>
      <c r="T26">
        <v>1.2</v>
      </c>
      <c r="U26">
        <v>4</v>
      </c>
      <c r="V26">
        <v>140</v>
      </c>
      <c r="W26">
        <v>7.83</v>
      </c>
      <c r="X26">
        <v>328</v>
      </c>
      <c r="Y26">
        <v>0.61</v>
      </c>
      <c r="Z26">
        <v>0.05</v>
      </c>
      <c r="AA26">
        <v>0.13100000000000001</v>
      </c>
      <c r="AB26">
        <v>3.0000000000000001E-3</v>
      </c>
      <c r="AC26">
        <v>2.8E-3</v>
      </c>
      <c r="AD26">
        <v>189</v>
      </c>
      <c r="AE26">
        <v>1.3</v>
      </c>
      <c r="AF26">
        <v>516</v>
      </c>
      <c r="AG26" s="16">
        <v>3.3E-3</v>
      </c>
      <c r="AH26" s="16">
        <v>0</v>
      </c>
      <c r="AJ26" s="7" t="s">
        <v>1125</v>
      </c>
      <c r="AK26" s="13" t="str">
        <f>IFERROR(INDEX(C2:AF533,(MATCH(AK32,D2:D533,0)),27),"")</f>
        <v/>
      </c>
      <c r="AM26" t="str">
        <v>Benoit's Siding</v>
      </c>
    </row>
    <row r="27" spans="1:39" x14ac:dyDescent="0.25">
      <c r="A27" t="s">
        <v>619</v>
      </c>
      <c r="B27" t="s">
        <v>198</v>
      </c>
      <c r="C27" t="s">
        <v>629</v>
      </c>
      <c r="D27" t="s">
        <v>1269</v>
      </c>
      <c r="E27" t="s">
        <v>241</v>
      </c>
      <c r="F27">
        <v>1229</v>
      </c>
      <c r="G27">
        <v>2.1</v>
      </c>
      <c r="H27">
        <v>8</v>
      </c>
      <c r="I27">
        <v>310</v>
      </c>
      <c r="J27">
        <v>7.76</v>
      </c>
      <c r="K27">
        <v>329</v>
      </c>
      <c r="L27">
        <v>0.38</v>
      </c>
      <c r="M27">
        <v>1.4E-2</v>
      </c>
      <c r="N27">
        <v>3.2000000000000001E-2</v>
      </c>
      <c r="O27">
        <v>8.9999999999999993E-3</v>
      </c>
      <c r="P27">
        <v>5.0000000000000001E-4</v>
      </c>
      <c r="Q27">
        <v>12</v>
      </c>
      <c r="R27">
        <v>0.9</v>
      </c>
      <c r="S27">
        <v>511</v>
      </c>
      <c r="T27">
        <v>1.3</v>
      </c>
      <c r="U27">
        <v>5</v>
      </c>
      <c r="V27">
        <v>320</v>
      </c>
      <c r="W27">
        <v>7.68</v>
      </c>
      <c r="X27">
        <v>340</v>
      </c>
      <c r="Y27">
        <v>0.1</v>
      </c>
      <c r="Z27">
        <v>0</v>
      </c>
      <c r="AA27">
        <v>3.6999999999999998E-2</v>
      </c>
      <c r="AB27">
        <v>6.8999999999999997E-4</v>
      </c>
      <c r="AC27">
        <v>1E-3</v>
      </c>
      <c r="AD27">
        <v>14</v>
      </c>
      <c r="AE27">
        <v>1</v>
      </c>
      <c r="AF27">
        <v>510</v>
      </c>
      <c r="AG27" s="16">
        <v>4.3E-3</v>
      </c>
      <c r="AH27" s="16">
        <v>0</v>
      </c>
      <c r="AJ27" s="7" t="s">
        <v>1126</v>
      </c>
      <c r="AK27" s="13" t="str">
        <f>IFERROR(INDEX(C2:AF533,(MATCH(AK32,D2:D533,0)),28),"")</f>
        <v/>
      </c>
      <c r="AM27" t="str">
        <v>Benton</v>
      </c>
    </row>
    <row r="28" spans="1:39" x14ac:dyDescent="0.25">
      <c r="A28" t="s">
        <v>619</v>
      </c>
      <c r="B28" t="s">
        <v>198</v>
      </c>
      <c r="C28" t="s">
        <v>630</v>
      </c>
      <c r="D28" t="s">
        <v>1270</v>
      </c>
      <c r="E28" t="s">
        <v>241</v>
      </c>
      <c r="F28">
        <v>1229</v>
      </c>
      <c r="G28">
        <v>2.2000000000000002</v>
      </c>
      <c r="H28">
        <v>0</v>
      </c>
      <c r="I28">
        <v>161</v>
      </c>
      <c r="J28">
        <v>8.0399999999999991</v>
      </c>
      <c r="K28">
        <v>165</v>
      </c>
      <c r="L28">
        <v>0.32</v>
      </c>
      <c r="M28">
        <v>0.06</v>
      </c>
      <c r="N28">
        <v>1.0999999999999999E-2</v>
      </c>
      <c r="O28">
        <v>0.01</v>
      </c>
      <c r="P28">
        <v>3.0000000000000001E-3</v>
      </c>
      <c r="Q28">
        <v>14</v>
      </c>
      <c r="R28">
        <v>0.7</v>
      </c>
      <c r="S28">
        <v>274</v>
      </c>
      <c r="T28">
        <v>0.5</v>
      </c>
      <c r="U28">
        <v>5.4</v>
      </c>
      <c r="V28">
        <v>160</v>
      </c>
      <c r="W28">
        <v>7.78</v>
      </c>
      <c r="X28">
        <v>170</v>
      </c>
      <c r="Y28">
        <v>6.7000000000000004E-2</v>
      </c>
      <c r="Z28">
        <v>6.6E-3</v>
      </c>
      <c r="AA28">
        <v>1.6E-2</v>
      </c>
      <c r="AB28">
        <v>5.5000000000000003E-4</v>
      </c>
      <c r="AC28">
        <v>1.1999999999999999E-3</v>
      </c>
      <c r="AD28">
        <v>15</v>
      </c>
      <c r="AE28">
        <v>0.7</v>
      </c>
      <c r="AF28">
        <v>283</v>
      </c>
      <c r="AG28" s="16">
        <v>0</v>
      </c>
      <c r="AH28" s="16">
        <v>0</v>
      </c>
      <c r="AJ28" s="7" t="s">
        <v>1127</v>
      </c>
      <c r="AK28" s="13" t="str">
        <f>IFERROR(INDEX(C2:AF533,(MATCH(AK32,D2:D533,0)),29),"")</f>
        <v/>
      </c>
      <c r="AM28" t="str">
        <v>Birchy Bay</v>
      </c>
    </row>
    <row r="29" spans="1:39" x14ac:dyDescent="0.25">
      <c r="A29" t="s">
        <v>619</v>
      </c>
      <c r="B29" t="s">
        <v>213</v>
      </c>
      <c r="C29" t="s">
        <v>631</v>
      </c>
      <c r="D29" t="s">
        <v>1271</v>
      </c>
      <c r="E29" t="s">
        <v>241</v>
      </c>
      <c r="F29">
        <v>1229</v>
      </c>
      <c r="G29">
        <v>0.4</v>
      </c>
      <c r="H29">
        <v>1</v>
      </c>
      <c r="I29">
        <v>190</v>
      </c>
      <c r="J29">
        <v>7.89</v>
      </c>
      <c r="K29">
        <v>300</v>
      </c>
      <c r="L29">
        <v>0.03</v>
      </c>
      <c r="M29">
        <v>3.3000000000000002E-2</v>
      </c>
      <c r="N29">
        <v>6.0999999999999999E-2</v>
      </c>
      <c r="O29">
        <v>2E-3</v>
      </c>
      <c r="P29">
        <v>5.0000000000000001E-4</v>
      </c>
      <c r="Q29">
        <v>72</v>
      </c>
      <c r="R29">
        <v>2.4</v>
      </c>
      <c r="S29">
        <v>623</v>
      </c>
      <c r="T29">
        <v>0.3</v>
      </c>
      <c r="U29">
        <v>3</v>
      </c>
      <c r="V29">
        <v>196</v>
      </c>
      <c r="W29">
        <v>7.77</v>
      </c>
      <c r="X29">
        <v>317</v>
      </c>
      <c r="Y29">
        <v>0</v>
      </c>
      <c r="Z29">
        <v>0</v>
      </c>
      <c r="AA29">
        <v>1.2E-2</v>
      </c>
      <c r="AB29">
        <v>0</v>
      </c>
      <c r="AC29">
        <v>0</v>
      </c>
      <c r="AD29">
        <v>73</v>
      </c>
      <c r="AE29">
        <v>1.6</v>
      </c>
      <c r="AF29">
        <v>634</v>
      </c>
      <c r="AG29" s="16">
        <v>2E-3</v>
      </c>
      <c r="AH29" s="16">
        <v>0</v>
      </c>
      <c r="AJ29" s="7" t="s">
        <v>1128</v>
      </c>
      <c r="AK29" s="13" t="str">
        <f>IFERROR(INDEX(C2:AF533,(MATCH(AK32,D2:D533,0)),30),"")</f>
        <v/>
      </c>
      <c r="AM29" t="str">
        <v>Bird Cove</v>
      </c>
    </row>
    <row r="30" spans="1:39" x14ac:dyDescent="0.25">
      <c r="A30" t="s">
        <v>619</v>
      </c>
      <c r="B30" t="s">
        <v>214</v>
      </c>
      <c r="C30" t="s">
        <v>632</v>
      </c>
      <c r="D30" t="s">
        <v>1272</v>
      </c>
      <c r="E30" t="s">
        <v>241</v>
      </c>
      <c r="F30">
        <v>1229</v>
      </c>
      <c r="G30">
        <v>1.1000000000000001</v>
      </c>
      <c r="H30">
        <v>5.2</v>
      </c>
      <c r="I30">
        <v>157</v>
      </c>
      <c r="J30">
        <v>7.92</v>
      </c>
      <c r="K30">
        <v>153</v>
      </c>
      <c r="L30">
        <v>0.1</v>
      </c>
      <c r="M30">
        <v>2.1999999999999999E-2</v>
      </c>
      <c r="N30">
        <v>1.7000000000000001E-2</v>
      </c>
      <c r="O30">
        <v>5.0000000000000001E-4</v>
      </c>
      <c r="P30">
        <v>4.0000000000000001E-3</v>
      </c>
      <c r="Q30">
        <v>8</v>
      </c>
      <c r="R30">
        <v>10.5</v>
      </c>
      <c r="S30">
        <v>238</v>
      </c>
      <c r="T30">
        <v>0.6</v>
      </c>
      <c r="U30">
        <v>3</v>
      </c>
      <c r="V30">
        <v>160</v>
      </c>
      <c r="W30">
        <v>7.95</v>
      </c>
      <c r="X30">
        <v>162</v>
      </c>
      <c r="Y30">
        <v>0.12</v>
      </c>
      <c r="Z30">
        <v>1.0999999999999999E-2</v>
      </c>
      <c r="AA30">
        <v>0.01</v>
      </c>
      <c r="AB30">
        <v>5.8E-4</v>
      </c>
      <c r="AC30">
        <v>3.0000000000000001E-3</v>
      </c>
      <c r="AD30">
        <v>8.4</v>
      </c>
      <c r="AE30">
        <v>0.9</v>
      </c>
      <c r="AF30">
        <v>237</v>
      </c>
      <c r="AG30" s="16">
        <v>0</v>
      </c>
      <c r="AH30" s="16">
        <v>0</v>
      </c>
      <c r="AJ30" s="7" t="s">
        <v>1148</v>
      </c>
      <c r="AK30" s="13" t="str">
        <f>IFERROR(INDEX(C2:AH533,(MATCH(AK32,D2:D533,0)),31),"")</f>
        <v/>
      </c>
      <c r="AM30" t="str">
        <v>Biscay Bay</v>
      </c>
    </row>
    <row r="31" spans="1:39" x14ac:dyDescent="0.25">
      <c r="A31" t="s">
        <v>254</v>
      </c>
      <c r="B31" t="s">
        <v>254</v>
      </c>
      <c r="C31" t="s">
        <v>633</v>
      </c>
      <c r="D31" t="s">
        <v>1273</v>
      </c>
      <c r="E31" t="s">
        <v>579</v>
      </c>
      <c r="F31">
        <v>42</v>
      </c>
      <c r="G31">
        <v>1.2</v>
      </c>
      <c r="H31">
        <v>92</v>
      </c>
      <c r="I31">
        <v>15</v>
      </c>
      <c r="J31">
        <v>6.42</v>
      </c>
      <c r="K31">
        <v>15</v>
      </c>
      <c r="L31">
        <v>0.22</v>
      </c>
      <c r="M31">
        <v>3.3000000000000002E-2</v>
      </c>
      <c r="N31">
        <v>5.0000000000000001E-3</v>
      </c>
      <c r="O31">
        <v>5.0000000000000001E-4</v>
      </c>
      <c r="P31">
        <v>2.5000000000000001E-3</v>
      </c>
      <c r="Q31">
        <v>3.7</v>
      </c>
      <c r="R31">
        <v>10.5</v>
      </c>
      <c r="S31">
        <v>46</v>
      </c>
      <c r="T31">
        <v>1.5</v>
      </c>
      <c r="U31">
        <v>89</v>
      </c>
      <c r="V31">
        <v>29</v>
      </c>
      <c r="W31">
        <v>6.54</v>
      </c>
      <c r="X31">
        <v>29</v>
      </c>
      <c r="Y31">
        <v>0.14000000000000001</v>
      </c>
      <c r="Z31">
        <v>0.05</v>
      </c>
      <c r="AA31">
        <v>3.2000000000000001E-2</v>
      </c>
      <c r="AB31">
        <v>0</v>
      </c>
      <c r="AC31">
        <v>0</v>
      </c>
      <c r="AD31">
        <v>3</v>
      </c>
      <c r="AE31">
        <v>9.6</v>
      </c>
      <c r="AF31">
        <v>55</v>
      </c>
      <c r="AG31" s="16">
        <v>0.38500000000000001</v>
      </c>
      <c r="AH31" s="16">
        <v>0.42599999999999999</v>
      </c>
      <c r="AJ31" s="7" t="s">
        <v>1149</v>
      </c>
      <c r="AK31" s="13" t="str">
        <f>IFERROR(INDEX(C2:AH533,(MATCH(AK32,D2:D533,0)),32),"")</f>
        <v/>
      </c>
      <c r="AM31" t="str">
        <v>Bishop's Falls</v>
      </c>
    </row>
    <row r="32" spans="1:39" x14ac:dyDescent="0.25">
      <c r="A32" t="s">
        <v>255</v>
      </c>
      <c r="B32" t="s">
        <v>255</v>
      </c>
      <c r="C32" t="s">
        <v>634</v>
      </c>
      <c r="D32" t="s">
        <v>1274</v>
      </c>
      <c r="E32" t="s">
        <v>579</v>
      </c>
      <c r="F32">
        <v>150</v>
      </c>
      <c r="G32">
        <v>0.67</v>
      </c>
      <c r="H32">
        <v>45</v>
      </c>
      <c r="I32">
        <v>26</v>
      </c>
      <c r="J32">
        <v>6.59</v>
      </c>
      <c r="K32">
        <v>59</v>
      </c>
      <c r="L32">
        <v>0.22</v>
      </c>
      <c r="M32">
        <v>0.01</v>
      </c>
      <c r="N32">
        <v>1.2E-2</v>
      </c>
      <c r="O32">
        <v>5.0000000000000001E-4</v>
      </c>
      <c r="P32">
        <v>5.0000000000000001E-4</v>
      </c>
      <c r="Q32">
        <v>4</v>
      </c>
      <c r="R32">
        <v>6.7</v>
      </c>
      <c r="S32">
        <v>62</v>
      </c>
      <c r="T32">
        <v>1.2</v>
      </c>
      <c r="U32">
        <v>47</v>
      </c>
      <c r="V32">
        <v>30</v>
      </c>
      <c r="W32">
        <v>6.23</v>
      </c>
      <c r="X32">
        <v>22</v>
      </c>
      <c r="Y32">
        <v>5.0999999999999997E-2</v>
      </c>
      <c r="Z32">
        <v>3.0000000000000001E-3</v>
      </c>
      <c r="AA32">
        <v>4.1000000000000002E-2</v>
      </c>
      <c r="AB32">
        <v>0</v>
      </c>
      <c r="AC32">
        <v>0</v>
      </c>
      <c r="AD32">
        <v>4</v>
      </c>
      <c r="AE32">
        <v>6.8</v>
      </c>
      <c r="AF32">
        <v>68</v>
      </c>
      <c r="AG32" s="16">
        <v>0.68799999999999994</v>
      </c>
      <c r="AH32" s="16">
        <v>0.21199999999999999</v>
      </c>
      <c r="AJ32" s="7" t="s">
        <v>1243</v>
      </c>
      <c r="AK32" s="13" t="e" vm="2">
        <f>AO3</f>
        <v>#VALUE!</v>
      </c>
      <c r="AM32" t="str">
        <v>Black Duck</v>
      </c>
    </row>
    <row r="33" spans="1:39" x14ac:dyDescent="0.25">
      <c r="A33" t="s">
        <v>108</v>
      </c>
      <c r="B33" t="s">
        <v>108</v>
      </c>
      <c r="C33" t="s">
        <v>635</v>
      </c>
      <c r="D33" t="s">
        <v>1275</v>
      </c>
      <c r="E33" t="s">
        <v>241</v>
      </c>
      <c r="F33">
        <v>82</v>
      </c>
      <c r="G33">
        <v>13</v>
      </c>
      <c r="H33">
        <v>25</v>
      </c>
      <c r="I33">
        <v>174</v>
      </c>
      <c r="J33">
        <v>7.52</v>
      </c>
      <c r="K33">
        <v>191</v>
      </c>
      <c r="L33">
        <v>2.2999999999999998</v>
      </c>
      <c r="M33">
        <v>3.1E-2</v>
      </c>
      <c r="N33">
        <v>1.2999999999999999E-2</v>
      </c>
      <c r="O33">
        <v>5.1000000000000004E-3</v>
      </c>
      <c r="P33">
        <v>4.0000000000000001E-3</v>
      </c>
      <c r="Q33">
        <v>11</v>
      </c>
      <c r="R33">
        <v>5.6</v>
      </c>
      <c r="S33">
        <v>248</v>
      </c>
      <c r="T33">
        <v>0.9</v>
      </c>
      <c r="U33">
        <v>25</v>
      </c>
      <c r="V33">
        <v>258</v>
      </c>
      <c r="W33">
        <v>7.84</v>
      </c>
      <c r="X33">
        <v>275</v>
      </c>
      <c r="Y33">
        <v>0.12</v>
      </c>
      <c r="Z33">
        <v>0.01</v>
      </c>
      <c r="AA33">
        <v>0.06</v>
      </c>
      <c r="AB33">
        <v>7.0000000000000001E-3</v>
      </c>
      <c r="AC33">
        <v>2.5000000000000001E-3</v>
      </c>
      <c r="AD33">
        <v>14</v>
      </c>
      <c r="AE33">
        <v>6.3</v>
      </c>
      <c r="AF33">
        <v>443</v>
      </c>
      <c r="AG33" s="16">
        <v>0</v>
      </c>
      <c r="AH33" s="16">
        <v>0</v>
      </c>
      <c r="AM33" t="str">
        <v>Black Duck Cove</v>
      </c>
    </row>
    <row r="34" spans="1:39" x14ac:dyDescent="0.25">
      <c r="A34" t="s">
        <v>108</v>
      </c>
      <c r="B34" t="s">
        <v>108</v>
      </c>
      <c r="C34" t="s">
        <v>636</v>
      </c>
      <c r="D34" t="s">
        <v>1276</v>
      </c>
      <c r="E34" t="s">
        <v>241</v>
      </c>
      <c r="F34">
        <v>82</v>
      </c>
      <c r="G34">
        <v>0.7</v>
      </c>
      <c r="H34">
        <v>13</v>
      </c>
      <c r="I34">
        <v>260</v>
      </c>
      <c r="J34">
        <v>7.53</v>
      </c>
      <c r="K34">
        <v>230</v>
      </c>
      <c r="L34">
        <v>0.32</v>
      </c>
      <c r="M34">
        <v>3.6999999999999998E-2</v>
      </c>
      <c r="N34">
        <v>4.5999999999999999E-2</v>
      </c>
      <c r="O34">
        <v>6.0000000000000001E-3</v>
      </c>
      <c r="P34">
        <v>2E-3</v>
      </c>
      <c r="Q34">
        <v>17</v>
      </c>
      <c r="R34">
        <v>3.2</v>
      </c>
      <c r="S34">
        <v>362</v>
      </c>
      <c r="T34">
        <v>1.3</v>
      </c>
      <c r="U34">
        <v>8.6999999999999993</v>
      </c>
      <c r="V34">
        <v>287</v>
      </c>
      <c r="W34">
        <v>7.94</v>
      </c>
      <c r="X34">
        <v>220</v>
      </c>
      <c r="Y34">
        <v>0.35</v>
      </c>
      <c r="Z34">
        <v>0</v>
      </c>
      <c r="AA34">
        <v>7.0000000000000001E-3</v>
      </c>
      <c r="AB34">
        <v>0</v>
      </c>
      <c r="AC34">
        <v>0</v>
      </c>
      <c r="AD34">
        <v>17</v>
      </c>
      <c r="AE34">
        <v>5</v>
      </c>
      <c r="AF34">
        <v>397</v>
      </c>
      <c r="AG34" s="16">
        <v>0</v>
      </c>
      <c r="AH34" s="16">
        <v>0</v>
      </c>
      <c r="AM34" t="str">
        <v>Black Tickle-Domino</v>
      </c>
    </row>
    <row r="35" spans="1:39" x14ac:dyDescent="0.25">
      <c r="A35" t="s">
        <v>256</v>
      </c>
      <c r="B35" t="s">
        <v>256</v>
      </c>
      <c r="C35" t="s">
        <v>637</v>
      </c>
      <c r="D35" t="s">
        <v>1277</v>
      </c>
      <c r="E35" t="s">
        <v>579</v>
      </c>
      <c r="F35">
        <v>62</v>
      </c>
      <c r="G35">
        <v>0.54</v>
      </c>
      <c r="H35">
        <v>49</v>
      </c>
      <c r="I35">
        <v>173</v>
      </c>
      <c r="J35">
        <v>7.36</v>
      </c>
      <c r="K35">
        <v>184</v>
      </c>
      <c r="L35">
        <v>0.04</v>
      </c>
      <c r="M35">
        <v>7.0000000000000001E-3</v>
      </c>
      <c r="N35">
        <v>0.01</v>
      </c>
      <c r="O35">
        <v>1E-3</v>
      </c>
      <c r="P35">
        <v>5.0000000000000001E-3</v>
      </c>
      <c r="Q35">
        <v>8</v>
      </c>
      <c r="R35">
        <v>7.5</v>
      </c>
      <c r="S35">
        <v>255</v>
      </c>
      <c r="T35">
        <v>1.2</v>
      </c>
      <c r="U35">
        <v>36</v>
      </c>
      <c r="V35">
        <v>241</v>
      </c>
      <c r="W35">
        <v>8.0299999999999994</v>
      </c>
      <c r="X35">
        <v>253</v>
      </c>
      <c r="Y35">
        <v>0.05</v>
      </c>
      <c r="Z35">
        <v>0.04</v>
      </c>
      <c r="AA35">
        <v>7.0999999999999994E-2</v>
      </c>
      <c r="AB35">
        <v>0</v>
      </c>
      <c r="AC35">
        <v>0</v>
      </c>
      <c r="AD35">
        <v>12</v>
      </c>
      <c r="AE35">
        <v>8</v>
      </c>
      <c r="AF35">
        <v>339</v>
      </c>
      <c r="AG35" s="16">
        <v>0.26200000000000001</v>
      </c>
      <c r="AH35" s="16">
        <v>0.16800000000000001</v>
      </c>
      <c r="AM35" t="str">
        <v>Blaketown</v>
      </c>
    </row>
    <row r="36" spans="1:39" x14ac:dyDescent="0.25">
      <c r="A36" t="s">
        <v>257</v>
      </c>
      <c r="B36" t="s">
        <v>257</v>
      </c>
      <c r="C36" t="s">
        <v>638</v>
      </c>
      <c r="D36" t="s">
        <v>1278</v>
      </c>
      <c r="E36" t="s">
        <v>579</v>
      </c>
      <c r="F36">
        <v>409</v>
      </c>
      <c r="G36">
        <v>1.76</v>
      </c>
      <c r="H36">
        <v>156</v>
      </c>
      <c r="I36">
        <v>7</v>
      </c>
      <c r="J36">
        <v>4.83</v>
      </c>
      <c r="K36">
        <v>19</v>
      </c>
      <c r="L36">
        <v>0.4</v>
      </c>
      <c r="M36">
        <v>6.5000000000000002E-2</v>
      </c>
      <c r="N36">
        <v>0.01</v>
      </c>
      <c r="O36">
        <v>3.0000000000000001E-3</v>
      </c>
      <c r="P36">
        <v>2.5000000000000001E-3</v>
      </c>
      <c r="Q36">
        <v>4</v>
      </c>
      <c r="R36">
        <v>16</v>
      </c>
      <c r="S36">
        <v>51</v>
      </c>
      <c r="T36">
        <v>1.5</v>
      </c>
      <c r="U36">
        <v>125</v>
      </c>
      <c r="V36">
        <v>12</v>
      </c>
      <c r="W36">
        <v>4.3600000000000003</v>
      </c>
      <c r="X36">
        <v>7.2</v>
      </c>
      <c r="Y36">
        <v>0.4</v>
      </c>
      <c r="Z36">
        <v>0.02</v>
      </c>
      <c r="AA36">
        <v>1.1000000000000001</v>
      </c>
      <c r="AB36">
        <v>1.2E-2</v>
      </c>
      <c r="AC36">
        <v>0</v>
      </c>
      <c r="AD36">
        <v>4</v>
      </c>
      <c r="AE36">
        <v>17.899999999999999</v>
      </c>
      <c r="AF36">
        <v>58</v>
      </c>
      <c r="AG36" s="16">
        <v>0.58199999999999996</v>
      </c>
      <c r="AH36" s="16">
        <v>0.64300000000000002</v>
      </c>
      <c r="AM36" t="str">
        <v>Bonavista</v>
      </c>
    </row>
    <row r="37" spans="1:39" x14ac:dyDescent="0.25">
      <c r="A37" t="s">
        <v>258</v>
      </c>
      <c r="B37" t="s">
        <v>258</v>
      </c>
      <c r="C37" t="s">
        <v>639</v>
      </c>
      <c r="D37" t="s">
        <v>1279</v>
      </c>
      <c r="E37" t="s">
        <v>579</v>
      </c>
      <c r="F37">
        <v>150</v>
      </c>
      <c r="G37">
        <v>4.3</v>
      </c>
      <c r="H37">
        <v>48</v>
      </c>
      <c r="I37">
        <v>11</v>
      </c>
      <c r="J37">
        <v>5.52</v>
      </c>
      <c r="K37">
        <v>13</v>
      </c>
      <c r="L37">
        <v>0.19</v>
      </c>
      <c r="M37">
        <v>4.2999999999999997E-2</v>
      </c>
      <c r="N37">
        <v>5.0000000000000001E-3</v>
      </c>
      <c r="O37">
        <v>5.0000000000000001E-3</v>
      </c>
      <c r="P37">
        <v>2.5000000000000001E-3</v>
      </c>
      <c r="Q37">
        <v>4</v>
      </c>
      <c r="R37">
        <v>7.6</v>
      </c>
      <c r="S37">
        <v>47</v>
      </c>
      <c r="T37">
        <v>1.3</v>
      </c>
      <c r="U37">
        <v>51</v>
      </c>
      <c r="V37">
        <v>12</v>
      </c>
      <c r="W37">
        <v>6.14</v>
      </c>
      <c r="X37">
        <v>17</v>
      </c>
      <c r="Y37">
        <v>0.19</v>
      </c>
      <c r="Z37">
        <v>0.06</v>
      </c>
      <c r="AA37">
        <v>8.1000000000000003E-2</v>
      </c>
      <c r="AB37">
        <v>2E-3</v>
      </c>
      <c r="AC37">
        <v>0</v>
      </c>
      <c r="AD37">
        <v>4</v>
      </c>
      <c r="AE37">
        <v>7.9</v>
      </c>
      <c r="AF37">
        <v>128</v>
      </c>
      <c r="AG37" s="16">
        <v>0.222</v>
      </c>
      <c r="AH37" s="16">
        <v>0.2</v>
      </c>
      <c r="AM37" t="str">
        <v>Botwood</v>
      </c>
    </row>
    <row r="38" spans="1:39" x14ac:dyDescent="0.25">
      <c r="A38" t="s">
        <v>259</v>
      </c>
      <c r="B38" t="s">
        <v>259</v>
      </c>
      <c r="C38" t="s">
        <v>640</v>
      </c>
      <c r="D38" t="s">
        <v>1280</v>
      </c>
      <c r="E38" t="s">
        <v>579</v>
      </c>
      <c r="F38">
        <v>72</v>
      </c>
      <c r="G38">
        <v>1.9</v>
      </c>
      <c r="H38">
        <v>296</v>
      </c>
      <c r="I38">
        <v>10</v>
      </c>
      <c r="J38">
        <v>4.32</v>
      </c>
      <c r="K38">
        <v>12</v>
      </c>
      <c r="L38">
        <v>2.74</v>
      </c>
      <c r="M38">
        <v>0.22</v>
      </c>
      <c r="N38">
        <v>0.09</v>
      </c>
      <c r="O38">
        <v>5.0000000000000001E-4</v>
      </c>
      <c r="P38">
        <v>5.0000000000000001E-3</v>
      </c>
      <c r="Q38">
        <v>15.3</v>
      </c>
      <c r="R38">
        <v>30</v>
      </c>
      <c r="S38">
        <v>40</v>
      </c>
      <c r="T38">
        <v>3.9</v>
      </c>
      <c r="U38">
        <v>259</v>
      </c>
      <c r="V38">
        <v>12</v>
      </c>
      <c r="W38">
        <v>5.34</v>
      </c>
      <c r="X38">
        <v>10</v>
      </c>
      <c r="Y38">
        <v>2.89</v>
      </c>
      <c r="Z38">
        <v>0.43</v>
      </c>
      <c r="AA38">
        <v>0.17</v>
      </c>
      <c r="AB38">
        <v>0.01</v>
      </c>
      <c r="AC38">
        <v>0.01</v>
      </c>
      <c r="AD38">
        <v>4</v>
      </c>
      <c r="AE38">
        <v>27.7</v>
      </c>
      <c r="AF38">
        <v>47</v>
      </c>
      <c r="AG38" s="16">
        <v>5.9900000000000002E-2</v>
      </c>
      <c r="AH38" s="16">
        <v>0</v>
      </c>
      <c r="AM38" t="str">
        <v>Branch</v>
      </c>
    </row>
    <row r="39" spans="1:39" x14ac:dyDescent="0.25">
      <c r="A39" t="s">
        <v>641</v>
      </c>
      <c r="B39" t="s">
        <v>109</v>
      </c>
      <c r="C39" t="s">
        <v>613</v>
      </c>
      <c r="D39" t="s">
        <v>1281</v>
      </c>
      <c r="E39" t="s">
        <v>241</v>
      </c>
      <c r="F39">
        <v>130</v>
      </c>
      <c r="G39">
        <v>1.7</v>
      </c>
      <c r="H39">
        <v>4</v>
      </c>
      <c r="I39">
        <v>150</v>
      </c>
      <c r="J39">
        <v>7.13</v>
      </c>
      <c r="K39">
        <v>202</v>
      </c>
      <c r="L39">
        <v>0.31</v>
      </c>
      <c r="M39">
        <v>1.4E-2</v>
      </c>
      <c r="N39">
        <v>2E-3</v>
      </c>
      <c r="O39">
        <v>2E-3</v>
      </c>
      <c r="P39">
        <v>2E-3</v>
      </c>
      <c r="Q39">
        <v>12</v>
      </c>
      <c r="R39">
        <v>1.4</v>
      </c>
      <c r="S39">
        <v>455</v>
      </c>
      <c r="T39">
        <v>0.5</v>
      </c>
      <c r="U39">
        <v>2</v>
      </c>
      <c r="V39">
        <v>150</v>
      </c>
      <c r="W39">
        <v>7.21</v>
      </c>
      <c r="X39">
        <v>230</v>
      </c>
      <c r="Y39">
        <v>0</v>
      </c>
      <c r="Z39">
        <v>0</v>
      </c>
      <c r="AA39">
        <v>0.01</v>
      </c>
      <c r="AB39">
        <v>2E-3</v>
      </c>
      <c r="AC39">
        <v>0</v>
      </c>
      <c r="AD39">
        <v>13</v>
      </c>
      <c r="AE39">
        <v>1.4</v>
      </c>
      <c r="AF39">
        <v>495</v>
      </c>
      <c r="AG39" s="16">
        <v>4.3E-3</v>
      </c>
      <c r="AH39" s="16">
        <v>1.4E-2</v>
      </c>
      <c r="AM39" t="str">
        <v>Brent's Cove</v>
      </c>
    </row>
    <row r="40" spans="1:39" x14ac:dyDescent="0.25">
      <c r="A40" t="s">
        <v>641</v>
      </c>
      <c r="B40" t="s">
        <v>125</v>
      </c>
      <c r="C40" t="s">
        <v>642</v>
      </c>
      <c r="D40" t="s">
        <v>1282</v>
      </c>
      <c r="E40" t="s">
        <v>241</v>
      </c>
      <c r="F40">
        <v>130</v>
      </c>
      <c r="G40">
        <v>1</v>
      </c>
      <c r="H40">
        <v>4</v>
      </c>
      <c r="I40">
        <v>140</v>
      </c>
      <c r="J40">
        <v>7.97</v>
      </c>
      <c r="K40">
        <v>174</v>
      </c>
      <c r="L40">
        <v>0.05</v>
      </c>
      <c r="M40">
        <v>0.01</v>
      </c>
      <c r="N40">
        <v>3.0000000000000001E-3</v>
      </c>
      <c r="O40">
        <v>0</v>
      </c>
      <c r="P40">
        <v>0</v>
      </c>
      <c r="Q40">
        <v>11</v>
      </c>
      <c r="R40">
        <v>0.7</v>
      </c>
      <c r="S40">
        <v>361</v>
      </c>
      <c r="T40">
        <v>1</v>
      </c>
      <c r="U40">
        <v>2</v>
      </c>
      <c r="V40">
        <v>143</v>
      </c>
      <c r="W40">
        <v>7.73</v>
      </c>
      <c r="X40">
        <v>178</v>
      </c>
      <c r="Y40">
        <v>0</v>
      </c>
      <c r="Z40">
        <v>5.1999999999999998E-3</v>
      </c>
      <c r="AA40">
        <v>2.8000000000000001E-2</v>
      </c>
      <c r="AB40">
        <v>6.8999999999999997E-4</v>
      </c>
      <c r="AC40">
        <v>0</v>
      </c>
      <c r="AD40">
        <v>8.1</v>
      </c>
      <c r="AE40">
        <v>0.8</v>
      </c>
      <c r="AF40">
        <v>309</v>
      </c>
      <c r="AG40" s="16">
        <v>7.0000000000000001E-3</v>
      </c>
      <c r="AH40" s="16">
        <v>7.0000000000000001E-3</v>
      </c>
      <c r="AM40" t="str">
        <v>Brig Bay</v>
      </c>
    </row>
    <row r="41" spans="1:39" x14ac:dyDescent="0.25">
      <c r="A41" t="s">
        <v>260</v>
      </c>
      <c r="B41" t="s">
        <v>260</v>
      </c>
      <c r="C41" t="s">
        <v>643</v>
      </c>
      <c r="D41" t="s">
        <v>1283</v>
      </c>
      <c r="E41" t="s">
        <v>579</v>
      </c>
      <c r="F41">
        <v>171</v>
      </c>
      <c r="G41">
        <v>1.9</v>
      </c>
      <c r="H41">
        <v>64</v>
      </c>
      <c r="I41">
        <v>9</v>
      </c>
      <c r="J41">
        <v>4.63</v>
      </c>
      <c r="K41">
        <v>20</v>
      </c>
      <c r="L41">
        <v>0.46</v>
      </c>
      <c r="M41">
        <v>0.12</v>
      </c>
      <c r="N41">
        <v>0.03</v>
      </c>
      <c r="O41">
        <v>8.9999999999999993E-3</v>
      </c>
      <c r="P41">
        <v>5.0000000000000001E-3</v>
      </c>
      <c r="Q41">
        <v>6.4</v>
      </c>
      <c r="R41">
        <v>9.6999999999999993</v>
      </c>
      <c r="S41">
        <v>139</v>
      </c>
      <c r="T41">
        <v>3.4</v>
      </c>
      <c r="U41">
        <v>340</v>
      </c>
      <c r="V41">
        <v>16</v>
      </c>
      <c r="W41">
        <v>5.59</v>
      </c>
      <c r="X41">
        <v>20</v>
      </c>
      <c r="Y41">
        <v>9</v>
      </c>
      <c r="Z41">
        <v>0.72</v>
      </c>
      <c r="AA41">
        <v>4.1000000000000002E-2</v>
      </c>
      <c r="AB41">
        <v>2E-3</v>
      </c>
      <c r="AC41">
        <v>4.7999999999999996E-3</v>
      </c>
      <c r="AD41">
        <v>5.9</v>
      </c>
      <c r="AE41">
        <v>14</v>
      </c>
      <c r="AF41">
        <v>180</v>
      </c>
      <c r="AG41" s="16">
        <v>0.42399999999999999</v>
      </c>
      <c r="AH41" s="16">
        <v>0.57999999999999996</v>
      </c>
      <c r="AM41" t="str">
        <v>Brighton</v>
      </c>
    </row>
    <row r="42" spans="1:39" x14ac:dyDescent="0.25">
      <c r="A42" t="s">
        <v>262</v>
      </c>
      <c r="B42" t="s">
        <v>262</v>
      </c>
      <c r="C42" t="s">
        <v>644</v>
      </c>
      <c r="D42" t="s">
        <v>1284</v>
      </c>
      <c r="E42" t="s">
        <v>579</v>
      </c>
      <c r="F42">
        <v>566</v>
      </c>
      <c r="G42">
        <v>1.7</v>
      </c>
      <c r="H42">
        <v>76</v>
      </c>
      <c r="I42">
        <v>91.6</v>
      </c>
      <c r="J42">
        <v>6.02</v>
      </c>
      <c r="K42">
        <v>16</v>
      </c>
      <c r="L42">
        <v>0.27</v>
      </c>
      <c r="M42">
        <v>5.5E-2</v>
      </c>
      <c r="N42">
        <v>4.2000000000000003E-2</v>
      </c>
      <c r="O42">
        <v>2E-3</v>
      </c>
      <c r="P42">
        <v>2.5000000000000001E-3</v>
      </c>
      <c r="Q42">
        <v>4</v>
      </c>
      <c r="R42">
        <v>11.5</v>
      </c>
      <c r="S42">
        <v>111</v>
      </c>
      <c r="T42">
        <v>1.8</v>
      </c>
      <c r="U42">
        <v>36</v>
      </c>
      <c r="V42">
        <v>38</v>
      </c>
      <c r="W42">
        <v>5.0999999999999996</v>
      </c>
      <c r="X42">
        <v>46</v>
      </c>
      <c r="Y42">
        <v>0.47</v>
      </c>
      <c r="Z42">
        <v>0.03</v>
      </c>
      <c r="AA42">
        <v>0.86599999999999999</v>
      </c>
      <c r="AB42">
        <v>6.0000000000000001E-3</v>
      </c>
      <c r="AC42">
        <v>0</v>
      </c>
      <c r="AD42">
        <v>6.4</v>
      </c>
      <c r="AE42">
        <v>14.5</v>
      </c>
      <c r="AF42">
        <v>192</v>
      </c>
      <c r="AG42" s="16">
        <v>1.71</v>
      </c>
      <c r="AH42" s="16">
        <v>1.87</v>
      </c>
      <c r="AM42" t="str">
        <v>Brigus</v>
      </c>
    </row>
    <row r="43" spans="1:39" x14ac:dyDescent="0.25">
      <c r="A43" t="s">
        <v>645</v>
      </c>
      <c r="B43" t="s">
        <v>263</v>
      </c>
      <c r="C43" t="s">
        <v>646</v>
      </c>
      <c r="D43" t="s">
        <v>1285</v>
      </c>
      <c r="E43" t="s">
        <v>579</v>
      </c>
      <c r="F43">
        <v>182</v>
      </c>
      <c r="G43">
        <v>1.3</v>
      </c>
      <c r="H43">
        <v>63</v>
      </c>
      <c r="I43">
        <v>111</v>
      </c>
      <c r="J43">
        <v>6.91</v>
      </c>
      <c r="K43">
        <v>120</v>
      </c>
      <c r="L43">
        <v>0.12</v>
      </c>
      <c r="M43">
        <v>3.1E-2</v>
      </c>
      <c r="N43">
        <v>5.5999999999999999E-3</v>
      </c>
      <c r="O43">
        <v>5.0000000000000001E-4</v>
      </c>
      <c r="P43">
        <v>5.0000000000000001E-3</v>
      </c>
      <c r="Q43">
        <v>7</v>
      </c>
      <c r="R43">
        <v>11.3</v>
      </c>
      <c r="S43">
        <v>152</v>
      </c>
      <c r="T43">
        <v>1.9</v>
      </c>
      <c r="U43">
        <v>65</v>
      </c>
      <c r="V43">
        <v>122</v>
      </c>
      <c r="W43">
        <v>7.59</v>
      </c>
      <c r="X43">
        <v>138</v>
      </c>
      <c r="Y43">
        <v>0.34</v>
      </c>
      <c r="Z43">
        <v>0.08</v>
      </c>
      <c r="AA43">
        <v>0.13600000000000001</v>
      </c>
      <c r="AB43">
        <v>0</v>
      </c>
      <c r="AC43">
        <v>0</v>
      </c>
      <c r="AD43">
        <v>5</v>
      </c>
      <c r="AE43">
        <v>12.1</v>
      </c>
      <c r="AF43">
        <v>207</v>
      </c>
      <c r="AG43" s="16">
        <v>0.48699999999999999</v>
      </c>
      <c r="AH43" s="16">
        <v>0.46500000000000002</v>
      </c>
      <c r="AM43" t="str">
        <v>Brigus South</v>
      </c>
    </row>
    <row r="44" spans="1:39" x14ac:dyDescent="0.25">
      <c r="A44" t="s">
        <v>264</v>
      </c>
      <c r="B44" t="s">
        <v>264</v>
      </c>
      <c r="C44" t="s">
        <v>647</v>
      </c>
      <c r="D44" t="s">
        <v>1286</v>
      </c>
      <c r="E44" t="s">
        <v>579</v>
      </c>
      <c r="F44">
        <v>47</v>
      </c>
      <c r="G44">
        <v>2</v>
      </c>
      <c r="H44">
        <v>151</v>
      </c>
      <c r="I44">
        <v>16</v>
      </c>
      <c r="J44">
        <v>4.2</v>
      </c>
      <c r="K44">
        <v>5</v>
      </c>
      <c r="L44">
        <v>0.19</v>
      </c>
      <c r="M44">
        <v>1.4999999999999999E-2</v>
      </c>
      <c r="N44">
        <v>5.0000000000000001E-3</v>
      </c>
      <c r="O44">
        <v>1E-3</v>
      </c>
      <c r="P44">
        <v>5.0000000000000001E-3</v>
      </c>
      <c r="Q44">
        <v>8</v>
      </c>
      <c r="R44">
        <v>10.4</v>
      </c>
      <c r="S44">
        <v>54</v>
      </c>
      <c r="T44">
        <v>2.7</v>
      </c>
      <c r="U44">
        <v>89</v>
      </c>
      <c r="V44">
        <v>16</v>
      </c>
      <c r="W44">
        <v>4.8</v>
      </c>
      <c r="X44">
        <v>5.9</v>
      </c>
      <c r="Y44">
        <v>0.32</v>
      </c>
      <c r="Z44">
        <v>0.02</v>
      </c>
      <c r="AA44">
        <v>0.53100000000000003</v>
      </c>
      <c r="AB44">
        <v>3.0000000000000001E-3</v>
      </c>
      <c r="AC44">
        <v>0</v>
      </c>
      <c r="AD44">
        <v>5</v>
      </c>
      <c r="AE44">
        <v>9</v>
      </c>
      <c r="AF44">
        <v>58</v>
      </c>
      <c r="AG44" s="16">
        <v>0</v>
      </c>
      <c r="AH44" s="16">
        <v>0</v>
      </c>
      <c r="AM44" t="str">
        <v>Bryant's Cove</v>
      </c>
    </row>
    <row r="45" spans="1:39" x14ac:dyDescent="0.25">
      <c r="A45" t="s">
        <v>265</v>
      </c>
      <c r="B45" t="s">
        <v>265</v>
      </c>
      <c r="C45" t="s">
        <v>648</v>
      </c>
      <c r="D45" t="s">
        <v>1287</v>
      </c>
      <c r="E45" t="s">
        <v>579</v>
      </c>
      <c r="F45">
        <v>3341</v>
      </c>
      <c r="G45">
        <v>3.3</v>
      </c>
      <c r="H45">
        <v>57</v>
      </c>
      <c r="I45">
        <v>16</v>
      </c>
      <c r="J45">
        <v>5.93</v>
      </c>
      <c r="K45">
        <v>27</v>
      </c>
      <c r="L45">
        <v>0.23</v>
      </c>
      <c r="M45">
        <v>0.12</v>
      </c>
      <c r="N45">
        <v>0.12</v>
      </c>
      <c r="O45">
        <v>2E-3</v>
      </c>
      <c r="P45">
        <v>5.0000000000000001E-3</v>
      </c>
      <c r="Q45">
        <v>9</v>
      </c>
      <c r="R45">
        <v>8.3000000000000007</v>
      </c>
      <c r="S45">
        <v>37</v>
      </c>
      <c r="T45">
        <v>8.9</v>
      </c>
      <c r="U45">
        <v>8.3000000000000007</v>
      </c>
      <c r="V45">
        <v>22</v>
      </c>
      <c r="W45">
        <v>5.9</v>
      </c>
      <c r="X45">
        <v>39</v>
      </c>
      <c r="Y45">
        <v>0.88</v>
      </c>
      <c r="Z45">
        <v>0.3</v>
      </c>
      <c r="AA45">
        <v>0.21</v>
      </c>
      <c r="AB45">
        <v>6.7000000000000002E-3</v>
      </c>
      <c r="AC45">
        <v>0</v>
      </c>
      <c r="AD45">
        <v>21</v>
      </c>
      <c r="AE45">
        <v>3.6</v>
      </c>
      <c r="AF45">
        <v>56</v>
      </c>
      <c r="AG45" s="16">
        <v>0.18</v>
      </c>
      <c r="AH45" s="16">
        <v>0.25</v>
      </c>
      <c r="AM45" t="str">
        <v>Buchans</v>
      </c>
    </row>
    <row r="46" spans="1:39" x14ac:dyDescent="0.25">
      <c r="A46" t="s">
        <v>649</v>
      </c>
      <c r="B46" t="s">
        <v>110</v>
      </c>
      <c r="C46" t="s">
        <v>650</v>
      </c>
      <c r="D46" t="s">
        <v>1288</v>
      </c>
      <c r="E46" t="s">
        <v>241</v>
      </c>
      <c r="F46">
        <v>77</v>
      </c>
      <c r="G46">
        <v>0.4</v>
      </c>
      <c r="H46">
        <v>2</v>
      </c>
      <c r="I46">
        <v>122</v>
      </c>
      <c r="J46">
        <v>7.9</v>
      </c>
      <c r="K46">
        <v>71</v>
      </c>
      <c r="L46">
        <v>5.0000000000000001E-3</v>
      </c>
      <c r="M46">
        <v>5.0000000000000001E-3</v>
      </c>
      <c r="N46">
        <v>7.0000000000000001E-3</v>
      </c>
      <c r="O46">
        <v>1E-3</v>
      </c>
      <c r="P46">
        <v>5.0000000000000001E-4</v>
      </c>
      <c r="Q46">
        <v>6</v>
      </c>
      <c r="R46">
        <v>0.7</v>
      </c>
      <c r="S46">
        <v>156</v>
      </c>
      <c r="T46">
        <v>1.7</v>
      </c>
      <c r="U46">
        <v>2</v>
      </c>
      <c r="V46">
        <v>109</v>
      </c>
      <c r="W46">
        <v>7.97</v>
      </c>
      <c r="X46">
        <v>90</v>
      </c>
      <c r="Y46">
        <v>0.05</v>
      </c>
      <c r="Z46">
        <v>0</v>
      </c>
      <c r="AA46">
        <v>4.0000000000000001E-3</v>
      </c>
      <c r="AB46">
        <v>0</v>
      </c>
      <c r="AC46">
        <v>1E-3</v>
      </c>
      <c r="AD46">
        <v>7</v>
      </c>
      <c r="AE46">
        <v>0.7</v>
      </c>
      <c r="AF46">
        <v>158</v>
      </c>
      <c r="AG46" s="16">
        <v>4.3699999999999998E-3</v>
      </c>
      <c r="AH46" s="16">
        <v>0</v>
      </c>
      <c r="AM46" t="str">
        <v>Buchans Junction</v>
      </c>
    </row>
    <row r="47" spans="1:39" x14ac:dyDescent="0.25">
      <c r="A47" t="s">
        <v>649</v>
      </c>
      <c r="B47" t="s">
        <v>110</v>
      </c>
      <c r="C47" t="s">
        <v>651</v>
      </c>
      <c r="D47" t="s">
        <v>1289</v>
      </c>
      <c r="E47" t="s">
        <v>241</v>
      </c>
      <c r="F47">
        <v>77</v>
      </c>
      <c r="G47">
        <v>150</v>
      </c>
      <c r="H47">
        <v>2</v>
      </c>
      <c r="I47">
        <v>107</v>
      </c>
      <c r="J47">
        <v>7.5</v>
      </c>
      <c r="K47">
        <v>130</v>
      </c>
      <c r="L47">
        <v>3.8</v>
      </c>
      <c r="M47">
        <v>0.21</v>
      </c>
      <c r="N47">
        <v>0.115</v>
      </c>
      <c r="O47">
        <v>6.9000000000000006E-2</v>
      </c>
      <c r="P47">
        <v>5.0000000000000001E-4</v>
      </c>
      <c r="Q47">
        <v>5</v>
      </c>
      <c r="R47">
        <v>2.5</v>
      </c>
      <c r="S47">
        <v>169</v>
      </c>
      <c r="T47">
        <v>0.52</v>
      </c>
      <c r="U47">
        <v>2</v>
      </c>
      <c r="V47">
        <v>120</v>
      </c>
      <c r="W47">
        <v>7.92</v>
      </c>
      <c r="X47">
        <v>110</v>
      </c>
      <c r="Y47">
        <v>0</v>
      </c>
      <c r="Z47">
        <v>0</v>
      </c>
      <c r="AA47">
        <v>1.7000000000000001E-2</v>
      </c>
      <c r="AB47">
        <v>0</v>
      </c>
      <c r="AC47">
        <v>0</v>
      </c>
      <c r="AD47">
        <v>5</v>
      </c>
      <c r="AE47">
        <v>0.8</v>
      </c>
      <c r="AF47">
        <v>169</v>
      </c>
      <c r="AG47" s="16">
        <v>0</v>
      </c>
      <c r="AH47" s="16">
        <v>0</v>
      </c>
      <c r="AM47" t="str">
        <v>Bunyan's Cove</v>
      </c>
    </row>
    <row r="48" spans="1:39" x14ac:dyDescent="0.25">
      <c r="A48" t="s">
        <v>266</v>
      </c>
      <c r="B48" t="s">
        <v>266</v>
      </c>
      <c r="C48" t="s">
        <v>652</v>
      </c>
      <c r="D48" t="s">
        <v>1290</v>
      </c>
      <c r="E48" t="s">
        <v>579</v>
      </c>
      <c r="F48">
        <v>124</v>
      </c>
      <c r="G48">
        <v>7.6</v>
      </c>
      <c r="H48">
        <v>77</v>
      </c>
      <c r="I48">
        <v>93</v>
      </c>
      <c r="J48">
        <v>7.77</v>
      </c>
      <c r="K48">
        <v>100</v>
      </c>
      <c r="L48">
        <v>0.78</v>
      </c>
      <c r="M48">
        <v>0.16</v>
      </c>
      <c r="N48">
        <v>5.5999999999999999E-3</v>
      </c>
      <c r="O48">
        <v>1.2999999999999999E-3</v>
      </c>
      <c r="P48">
        <v>5.0000000000000001E-3</v>
      </c>
      <c r="Q48">
        <v>4</v>
      </c>
      <c r="R48">
        <v>12.2</v>
      </c>
      <c r="S48">
        <v>146</v>
      </c>
      <c r="T48">
        <v>1.9</v>
      </c>
      <c r="U48">
        <v>62</v>
      </c>
      <c r="V48">
        <v>264</v>
      </c>
      <c r="W48">
        <v>7.52</v>
      </c>
      <c r="X48">
        <v>296</v>
      </c>
      <c r="Y48">
        <v>0.63</v>
      </c>
      <c r="Z48">
        <v>0.31</v>
      </c>
      <c r="AA48">
        <v>4.4999999999999998E-2</v>
      </c>
      <c r="AB48">
        <v>0</v>
      </c>
      <c r="AC48">
        <v>0</v>
      </c>
      <c r="AD48">
        <v>13</v>
      </c>
      <c r="AE48">
        <v>21.4</v>
      </c>
      <c r="AF48">
        <v>420</v>
      </c>
      <c r="AG48" s="16">
        <v>0</v>
      </c>
      <c r="AH48" s="16">
        <v>0</v>
      </c>
      <c r="AM48" t="str">
        <v>Burgeo</v>
      </c>
    </row>
    <row r="49" spans="1:39" x14ac:dyDescent="0.25">
      <c r="A49" t="s">
        <v>653</v>
      </c>
      <c r="B49" t="s">
        <v>267</v>
      </c>
      <c r="C49" t="s">
        <v>654</v>
      </c>
      <c r="D49" t="s">
        <v>1291</v>
      </c>
      <c r="E49" t="s">
        <v>579</v>
      </c>
      <c r="F49">
        <v>168</v>
      </c>
      <c r="G49">
        <v>180</v>
      </c>
      <c r="H49">
        <v>171</v>
      </c>
      <c r="I49">
        <v>9.5</v>
      </c>
      <c r="J49">
        <v>5.27</v>
      </c>
      <c r="K49">
        <v>16</v>
      </c>
      <c r="L49">
        <v>4.0999999999999996</v>
      </c>
      <c r="M49">
        <v>0.04</v>
      </c>
      <c r="N49">
        <v>0.01</v>
      </c>
      <c r="O49">
        <v>2.8E-3</v>
      </c>
      <c r="P49">
        <v>2.5000000000000001E-3</v>
      </c>
      <c r="Q49">
        <v>5</v>
      </c>
      <c r="R49">
        <v>9.9</v>
      </c>
      <c r="S49">
        <v>62</v>
      </c>
      <c r="T49">
        <v>25.4</v>
      </c>
      <c r="U49">
        <v>135</v>
      </c>
      <c r="V49">
        <v>39</v>
      </c>
      <c r="W49">
        <v>6.11</v>
      </c>
      <c r="X49">
        <v>41</v>
      </c>
      <c r="Y49">
        <v>3.5</v>
      </c>
      <c r="Z49">
        <v>0.16</v>
      </c>
      <c r="AA49">
        <v>3.5999999999999997E-2</v>
      </c>
      <c r="AB49">
        <v>3.0000000000000001E-3</v>
      </c>
      <c r="AC49">
        <v>2E-3</v>
      </c>
      <c r="AD49">
        <v>4.5</v>
      </c>
      <c r="AE49">
        <v>9.1</v>
      </c>
      <c r="AF49">
        <v>173</v>
      </c>
      <c r="AG49" s="16">
        <v>0.46</v>
      </c>
      <c r="AH49" s="16">
        <v>0.76600000000000001</v>
      </c>
      <c r="AM49" t="str">
        <v>Burgoyne's Cove</v>
      </c>
    </row>
    <row r="50" spans="1:39" x14ac:dyDescent="0.25">
      <c r="A50" t="s">
        <v>653</v>
      </c>
      <c r="B50" t="s">
        <v>268</v>
      </c>
      <c r="C50" t="s">
        <v>654</v>
      </c>
      <c r="D50" t="s">
        <v>1291</v>
      </c>
      <c r="E50" t="s">
        <v>579</v>
      </c>
      <c r="F50">
        <v>168</v>
      </c>
      <c r="G50">
        <v>180</v>
      </c>
      <c r="H50">
        <v>171</v>
      </c>
      <c r="I50">
        <v>9.5</v>
      </c>
      <c r="J50">
        <v>5.27</v>
      </c>
      <c r="K50">
        <v>16</v>
      </c>
      <c r="L50">
        <v>4.0999999999999996</v>
      </c>
      <c r="M50">
        <v>0.04</v>
      </c>
      <c r="N50">
        <v>0.01</v>
      </c>
      <c r="O50">
        <v>2.8E-3</v>
      </c>
      <c r="P50">
        <v>2.5000000000000001E-3</v>
      </c>
      <c r="Q50">
        <v>5</v>
      </c>
      <c r="R50">
        <v>9.9</v>
      </c>
      <c r="S50">
        <v>62</v>
      </c>
      <c r="T50">
        <v>25.4</v>
      </c>
      <c r="U50">
        <v>135</v>
      </c>
      <c r="V50">
        <v>39</v>
      </c>
      <c r="W50">
        <v>6.11</v>
      </c>
      <c r="X50">
        <v>41</v>
      </c>
      <c r="Y50">
        <v>3.5</v>
      </c>
      <c r="Z50">
        <v>0.16</v>
      </c>
      <c r="AA50">
        <v>3.5999999999999997E-2</v>
      </c>
      <c r="AB50">
        <v>3.0000000000000001E-3</v>
      </c>
      <c r="AC50">
        <v>2E-3</v>
      </c>
      <c r="AD50">
        <v>4.5</v>
      </c>
      <c r="AE50">
        <v>9.1</v>
      </c>
      <c r="AF50">
        <v>173</v>
      </c>
      <c r="AG50" s="16">
        <v>0.46</v>
      </c>
      <c r="AH50" s="16">
        <v>0.76600000000000001</v>
      </c>
      <c r="AM50" t="str">
        <v>Burin</v>
      </c>
    </row>
    <row r="51" spans="1:39" x14ac:dyDescent="0.25">
      <c r="A51" t="s">
        <v>112</v>
      </c>
      <c r="B51" t="s">
        <v>112</v>
      </c>
      <c r="C51" t="s">
        <v>655</v>
      </c>
      <c r="D51" t="s">
        <v>1292</v>
      </c>
      <c r="E51" t="s">
        <v>241</v>
      </c>
      <c r="F51">
        <v>511</v>
      </c>
      <c r="G51">
        <v>0.6</v>
      </c>
      <c r="H51">
        <v>5</v>
      </c>
      <c r="I51">
        <v>110</v>
      </c>
      <c r="J51">
        <v>7.66</v>
      </c>
      <c r="K51">
        <v>151</v>
      </c>
      <c r="L51">
        <v>7.0000000000000007E-2</v>
      </c>
      <c r="M51">
        <v>0.12</v>
      </c>
      <c r="N51">
        <v>8.2000000000000007E-3</v>
      </c>
      <c r="O51">
        <v>2.0999999999999999E-3</v>
      </c>
      <c r="P51">
        <v>7.0000000000000001E-3</v>
      </c>
      <c r="Q51">
        <v>18</v>
      </c>
      <c r="R51">
        <v>1.2</v>
      </c>
      <c r="S51">
        <v>609</v>
      </c>
      <c r="T51">
        <v>3.8</v>
      </c>
      <c r="U51">
        <v>5</v>
      </c>
      <c r="V51">
        <v>117</v>
      </c>
      <c r="W51">
        <v>7.63</v>
      </c>
      <c r="X51">
        <v>75</v>
      </c>
      <c r="Y51">
        <v>0.03</v>
      </c>
      <c r="Z51">
        <v>0.04</v>
      </c>
      <c r="AA51">
        <v>5.0999999999999997E-2</v>
      </c>
      <c r="AB51">
        <v>0</v>
      </c>
      <c r="AC51">
        <v>6.0000000000000001E-3</v>
      </c>
      <c r="AD51">
        <v>12</v>
      </c>
      <c r="AE51">
        <v>1.5</v>
      </c>
      <c r="AF51">
        <v>238</v>
      </c>
      <c r="AG51" s="16">
        <v>2.3100000000000002E-2</v>
      </c>
      <c r="AH51" s="16">
        <v>3.0000000000000001E-3</v>
      </c>
      <c r="AM51" t="str">
        <v>Burlington</v>
      </c>
    </row>
    <row r="52" spans="1:39" x14ac:dyDescent="0.25">
      <c r="A52" t="s">
        <v>112</v>
      </c>
      <c r="B52" t="s">
        <v>113</v>
      </c>
      <c r="C52" t="s">
        <v>656</v>
      </c>
      <c r="D52" t="s">
        <v>1293</v>
      </c>
      <c r="E52" t="s">
        <v>241</v>
      </c>
      <c r="F52">
        <v>511</v>
      </c>
      <c r="G52">
        <v>0.4</v>
      </c>
      <c r="H52">
        <v>9</v>
      </c>
      <c r="I52">
        <v>113</v>
      </c>
      <c r="J52">
        <v>8.59</v>
      </c>
      <c r="K52">
        <v>28</v>
      </c>
      <c r="L52">
        <v>0</v>
      </c>
      <c r="M52">
        <v>1.4999999999999999E-2</v>
      </c>
      <c r="N52">
        <v>1E-3</v>
      </c>
      <c r="O52">
        <v>0</v>
      </c>
      <c r="P52">
        <v>8.9999999999999993E-3</v>
      </c>
      <c r="Q52">
        <v>5</v>
      </c>
      <c r="R52">
        <v>2.5</v>
      </c>
      <c r="S52">
        <v>157</v>
      </c>
      <c r="T52">
        <v>0.5</v>
      </c>
      <c r="U52">
        <v>9</v>
      </c>
      <c r="V52">
        <v>121</v>
      </c>
      <c r="W52">
        <v>8.48</v>
      </c>
      <c r="X52">
        <v>28</v>
      </c>
      <c r="Y52">
        <v>0</v>
      </c>
      <c r="Z52">
        <v>0.1</v>
      </c>
      <c r="AA52">
        <v>7.0000000000000001E-3</v>
      </c>
      <c r="AB52">
        <v>0</v>
      </c>
      <c r="AC52">
        <v>1.0999999999999999E-2</v>
      </c>
      <c r="AD52">
        <v>4</v>
      </c>
      <c r="AE52">
        <v>2.4</v>
      </c>
      <c r="AF52">
        <v>170</v>
      </c>
      <c r="AG52" s="16">
        <v>5.45E-2</v>
      </c>
      <c r="AH52" s="16">
        <v>0.107</v>
      </c>
      <c r="AM52" t="str">
        <v>Burnt Islands</v>
      </c>
    </row>
    <row r="53" spans="1:39" x14ac:dyDescent="0.25">
      <c r="A53" t="s">
        <v>112</v>
      </c>
      <c r="B53" t="s">
        <v>114</v>
      </c>
      <c r="C53" t="s">
        <v>657</v>
      </c>
      <c r="D53" t="s">
        <v>1294</v>
      </c>
      <c r="E53" t="s">
        <v>241</v>
      </c>
      <c r="F53">
        <v>511</v>
      </c>
      <c r="G53">
        <v>0.4</v>
      </c>
      <c r="H53">
        <v>23</v>
      </c>
      <c r="I53">
        <v>89</v>
      </c>
      <c r="J53">
        <v>6.9</v>
      </c>
      <c r="K53">
        <v>75</v>
      </c>
      <c r="L53">
        <v>0.02</v>
      </c>
      <c r="M53">
        <v>0.04</v>
      </c>
      <c r="N53">
        <v>2E-3</v>
      </c>
      <c r="O53">
        <v>2E-3</v>
      </c>
      <c r="P53">
        <v>5.0000000000000001E-4</v>
      </c>
      <c r="Q53">
        <v>12</v>
      </c>
      <c r="R53">
        <v>0.8</v>
      </c>
      <c r="S53">
        <v>168</v>
      </c>
      <c r="T53">
        <v>1.1000000000000001</v>
      </c>
      <c r="U53">
        <v>5.3</v>
      </c>
      <c r="V53">
        <v>96</v>
      </c>
      <c r="W53">
        <v>7.67</v>
      </c>
      <c r="X53">
        <v>75</v>
      </c>
      <c r="Y53">
        <v>0</v>
      </c>
      <c r="Z53">
        <v>1.0999999999999999E-2</v>
      </c>
      <c r="AA53">
        <v>1.2999999999999999E-2</v>
      </c>
      <c r="AB53">
        <v>5.1999999999999995E-4</v>
      </c>
      <c r="AC53">
        <v>0</v>
      </c>
      <c r="AD53">
        <v>12</v>
      </c>
      <c r="AE53">
        <v>1.2</v>
      </c>
      <c r="AF53">
        <v>170</v>
      </c>
      <c r="AG53" s="16">
        <v>5.9100000000000003E-3</v>
      </c>
      <c r="AH53" s="16">
        <v>0</v>
      </c>
      <c r="AM53" t="str">
        <v>Campbellton</v>
      </c>
    </row>
    <row r="54" spans="1:39" x14ac:dyDescent="0.25">
      <c r="A54" t="s">
        <v>112</v>
      </c>
      <c r="B54" t="s">
        <v>115</v>
      </c>
      <c r="C54" t="s">
        <v>658</v>
      </c>
      <c r="D54" t="s">
        <v>1295</v>
      </c>
      <c r="E54" t="s">
        <v>241</v>
      </c>
      <c r="F54">
        <v>511</v>
      </c>
      <c r="G54">
        <v>0.8</v>
      </c>
      <c r="H54">
        <v>1</v>
      </c>
      <c r="I54">
        <v>47</v>
      </c>
      <c r="J54">
        <v>6.33</v>
      </c>
      <c r="K54">
        <v>60</v>
      </c>
      <c r="L54">
        <v>0.03</v>
      </c>
      <c r="M54">
        <v>5.0000000000000001E-3</v>
      </c>
      <c r="N54">
        <v>2.1999999999999999E-2</v>
      </c>
      <c r="O54">
        <v>3.0000000000000001E-3</v>
      </c>
      <c r="P54">
        <v>4.0000000000000001E-3</v>
      </c>
      <c r="Q54">
        <v>8</v>
      </c>
      <c r="R54">
        <v>0.9</v>
      </c>
      <c r="S54">
        <v>156</v>
      </c>
      <c r="T54">
        <v>6.7</v>
      </c>
      <c r="U54">
        <v>3</v>
      </c>
      <c r="V54">
        <v>58</v>
      </c>
      <c r="W54">
        <v>6.73</v>
      </c>
      <c r="X54">
        <v>60</v>
      </c>
      <c r="Y54">
        <v>0.2</v>
      </c>
      <c r="Z54">
        <v>4.0000000000000001E-3</v>
      </c>
      <c r="AA54">
        <v>2.5000000000000001E-2</v>
      </c>
      <c r="AB54">
        <v>8.0999999999999996E-4</v>
      </c>
      <c r="AC54">
        <v>5.0000000000000001E-3</v>
      </c>
      <c r="AD54">
        <v>9.1999999999999993</v>
      </c>
      <c r="AE54">
        <v>1.1000000000000001</v>
      </c>
      <c r="AF54">
        <v>162</v>
      </c>
      <c r="AG54" s="16">
        <v>2.7000000000000001E-3</v>
      </c>
      <c r="AH54" s="16">
        <v>0</v>
      </c>
      <c r="AM54" t="str">
        <v>Canning's Cove</v>
      </c>
    </row>
    <row r="55" spans="1:39" x14ac:dyDescent="0.25">
      <c r="A55" t="s">
        <v>269</v>
      </c>
      <c r="B55" t="s">
        <v>269</v>
      </c>
      <c r="C55" t="s">
        <v>634</v>
      </c>
      <c r="D55" t="s">
        <v>1296</v>
      </c>
      <c r="E55" t="s">
        <v>579</v>
      </c>
      <c r="F55">
        <v>3589</v>
      </c>
      <c r="G55">
        <v>2.7</v>
      </c>
      <c r="H55">
        <v>65</v>
      </c>
      <c r="I55">
        <v>11</v>
      </c>
      <c r="J55">
        <v>4.71</v>
      </c>
      <c r="K55">
        <v>15</v>
      </c>
      <c r="L55">
        <v>0.76</v>
      </c>
      <c r="M55">
        <v>0.23</v>
      </c>
      <c r="N55">
        <v>5.0000000000000001E-3</v>
      </c>
      <c r="O55">
        <v>2.8E-3</v>
      </c>
      <c r="P55">
        <v>5.0000000000000001E-3</v>
      </c>
      <c r="Q55">
        <v>6</v>
      </c>
      <c r="R55">
        <v>8.6</v>
      </c>
      <c r="S55">
        <v>50</v>
      </c>
      <c r="T55">
        <v>1.5</v>
      </c>
      <c r="U55">
        <v>332</v>
      </c>
      <c r="V55">
        <v>60</v>
      </c>
      <c r="W55">
        <v>6.54</v>
      </c>
      <c r="X55">
        <v>9.4</v>
      </c>
      <c r="Y55">
        <v>0.46</v>
      </c>
      <c r="Z55">
        <v>0.05</v>
      </c>
      <c r="AA55">
        <v>0.20100000000000001</v>
      </c>
      <c r="AB55">
        <v>2E-3</v>
      </c>
      <c r="AC55">
        <v>0</v>
      </c>
      <c r="AD55">
        <v>4</v>
      </c>
      <c r="AE55">
        <v>8</v>
      </c>
      <c r="AF55">
        <v>129</v>
      </c>
      <c r="AG55" s="16">
        <v>0.47199999999999998</v>
      </c>
      <c r="AH55" s="16">
        <v>0.626</v>
      </c>
      <c r="AM55" t="str">
        <v>Cape Freels North</v>
      </c>
    </row>
    <row r="56" spans="1:39" x14ac:dyDescent="0.25">
      <c r="A56" t="s">
        <v>270</v>
      </c>
      <c r="B56" t="s">
        <v>270</v>
      </c>
      <c r="C56" t="s">
        <v>648</v>
      </c>
      <c r="D56" t="s">
        <v>1287</v>
      </c>
      <c r="E56" t="s">
        <v>579</v>
      </c>
      <c r="F56">
        <v>3008</v>
      </c>
      <c r="G56">
        <v>3.3</v>
      </c>
      <c r="H56">
        <v>57</v>
      </c>
      <c r="I56">
        <v>16</v>
      </c>
      <c r="J56">
        <v>5.93</v>
      </c>
      <c r="K56">
        <v>27</v>
      </c>
      <c r="L56">
        <v>0.23</v>
      </c>
      <c r="M56">
        <v>0.12</v>
      </c>
      <c r="N56">
        <v>0.12</v>
      </c>
      <c r="O56">
        <v>2E-3</v>
      </c>
      <c r="P56">
        <v>5.0000000000000001E-3</v>
      </c>
      <c r="Q56">
        <v>9</v>
      </c>
      <c r="R56">
        <v>8.3000000000000007</v>
      </c>
      <c r="S56">
        <v>37</v>
      </c>
      <c r="T56">
        <v>8.9</v>
      </c>
      <c r="U56">
        <v>8.3000000000000007</v>
      </c>
      <c r="V56">
        <v>22</v>
      </c>
      <c r="W56">
        <v>5.9</v>
      </c>
      <c r="X56">
        <v>39</v>
      </c>
      <c r="Y56">
        <v>0.88</v>
      </c>
      <c r="Z56">
        <v>0.3</v>
      </c>
      <c r="AA56">
        <v>0.21</v>
      </c>
      <c r="AB56">
        <v>6.7000000000000002E-3</v>
      </c>
      <c r="AC56">
        <v>0</v>
      </c>
      <c r="AD56">
        <v>21</v>
      </c>
      <c r="AE56">
        <v>3.6</v>
      </c>
      <c r="AF56">
        <v>56</v>
      </c>
      <c r="AG56" s="16">
        <v>0.18</v>
      </c>
      <c r="AH56" s="16">
        <v>0.25</v>
      </c>
      <c r="AM56" t="str">
        <v>Cape St. George</v>
      </c>
    </row>
    <row r="57" spans="1:39" x14ac:dyDescent="0.25">
      <c r="A57" t="s">
        <v>659</v>
      </c>
      <c r="B57" t="s">
        <v>271</v>
      </c>
      <c r="C57" t="s">
        <v>660</v>
      </c>
      <c r="D57" t="s">
        <v>1297</v>
      </c>
      <c r="E57" t="s">
        <v>579</v>
      </c>
      <c r="F57">
        <v>247</v>
      </c>
      <c r="G57">
        <v>5.0999999999999996</v>
      </c>
      <c r="H57">
        <v>112</v>
      </c>
      <c r="I57">
        <v>10</v>
      </c>
      <c r="J57">
        <v>4.07</v>
      </c>
      <c r="K57">
        <v>12</v>
      </c>
      <c r="L57">
        <v>0.38</v>
      </c>
      <c r="M57">
        <v>0.32</v>
      </c>
      <c r="N57">
        <v>8.0000000000000002E-3</v>
      </c>
      <c r="O57">
        <v>1E-3</v>
      </c>
      <c r="P57">
        <v>5.0000000000000001E-3</v>
      </c>
      <c r="Q57">
        <v>15</v>
      </c>
      <c r="R57">
        <v>9.5</v>
      </c>
      <c r="S57">
        <v>65</v>
      </c>
      <c r="T57">
        <v>2.8</v>
      </c>
      <c r="U57">
        <v>122</v>
      </c>
      <c r="V57">
        <v>11</v>
      </c>
      <c r="W57">
        <v>5.58</v>
      </c>
      <c r="X57">
        <v>13</v>
      </c>
      <c r="Y57">
        <v>0.38</v>
      </c>
      <c r="Z57">
        <v>0.68</v>
      </c>
      <c r="AA57">
        <v>2.8000000000000001E-2</v>
      </c>
      <c r="AB57">
        <v>3.0000000000000001E-3</v>
      </c>
      <c r="AC57">
        <v>1.1000000000000001E-3</v>
      </c>
      <c r="AD57">
        <v>4</v>
      </c>
      <c r="AE57">
        <v>11.9</v>
      </c>
      <c r="AF57">
        <v>59</v>
      </c>
      <c r="AG57" s="16">
        <v>0</v>
      </c>
      <c r="AH57" s="16">
        <v>0</v>
      </c>
      <c r="AM57" t="str">
        <v>Caplin Cove-Southport</v>
      </c>
    </row>
    <row r="58" spans="1:39" x14ac:dyDescent="0.25">
      <c r="A58" t="s">
        <v>272</v>
      </c>
      <c r="B58" t="s">
        <v>272</v>
      </c>
      <c r="C58" t="s">
        <v>661</v>
      </c>
      <c r="D58" t="s">
        <v>1298</v>
      </c>
      <c r="E58" t="s">
        <v>579</v>
      </c>
      <c r="F58">
        <v>181</v>
      </c>
      <c r="G58">
        <v>1.2</v>
      </c>
      <c r="H58">
        <v>197</v>
      </c>
      <c r="I58">
        <v>10</v>
      </c>
      <c r="J58">
        <v>5.74</v>
      </c>
      <c r="K58">
        <v>30</v>
      </c>
      <c r="L58">
        <v>0.9</v>
      </c>
      <c r="M58">
        <v>0.13</v>
      </c>
      <c r="N58">
        <v>6.0000000000000001E-3</v>
      </c>
      <c r="O58">
        <v>2.7000000000000001E-3</v>
      </c>
      <c r="P58">
        <v>5.0000000000000001E-4</v>
      </c>
      <c r="Q58">
        <v>4</v>
      </c>
      <c r="R58">
        <v>14.9</v>
      </c>
      <c r="S58">
        <v>30</v>
      </c>
      <c r="T58">
        <v>3.7</v>
      </c>
      <c r="U58">
        <v>273</v>
      </c>
      <c r="V58">
        <v>8.4</v>
      </c>
      <c r="W58">
        <v>5.19</v>
      </c>
      <c r="X58">
        <v>18</v>
      </c>
      <c r="Y58">
        <v>2.4300000000000002</v>
      </c>
      <c r="Z58">
        <v>1.75</v>
      </c>
      <c r="AA58">
        <v>0.66</v>
      </c>
      <c r="AB58">
        <v>4.3E-3</v>
      </c>
      <c r="AC58">
        <v>0</v>
      </c>
      <c r="AD58">
        <v>4</v>
      </c>
      <c r="AE58">
        <v>25</v>
      </c>
      <c r="AF58">
        <v>68</v>
      </c>
      <c r="AG58" s="16">
        <v>0.22600000000000001</v>
      </c>
      <c r="AH58" s="16">
        <v>0.32</v>
      </c>
      <c r="AM58" t="str">
        <v>Carbonear</v>
      </c>
    </row>
    <row r="59" spans="1:39" x14ac:dyDescent="0.25">
      <c r="A59" t="s">
        <v>273</v>
      </c>
      <c r="B59" t="s">
        <v>273</v>
      </c>
      <c r="C59" t="s">
        <v>646</v>
      </c>
      <c r="D59" t="s">
        <v>1285</v>
      </c>
      <c r="E59" t="s">
        <v>579</v>
      </c>
      <c r="F59">
        <v>117</v>
      </c>
      <c r="G59">
        <v>1.3</v>
      </c>
      <c r="H59">
        <v>63</v>
      </c>
      <c r="I59">
        <v>111</v>
      </c>
      <c r="J59">
        <v>6.91</v>
      </c>
      <c r="K59">
        <v>120</v>
      </c>
      <c r="L59">
        <v>0.12</v>
      </c>
      <c r="M59">
        <v>3.1E-2</v>
      </c>
      <c r="N59">
        <v>5.5999999999999999E-3</v>
      </c>
      <c r="O59">
        <v>5.0000000000000001E-4</v>
      </c>
      <c r="P59">
        <v>5.0000000000000001E-3</v>
      </c>
      <c r="Q59">
        <v>7</v>
      </c>
      <c r="R59">
        <v>11.3</v>
      </c>
      <c r="S59">
        <v>152</v>
      </c>
      <c r="T59">
        <v>1.9</v>
      </c>
      <c r="U59">
        <v>65</v>
      </c>
      <c r="V59">
        <v>122</v>
      </c>
      <c r="W59">
        <v>7.59</v>
      </c>
      <c r="X59">
        <v>138</v>
      </c>
      <c r="Y59">
        <v>0.34</v>
      </c>
      <c r="Z59">
        <v>0.08</v>
      </c>
      <c r="AA59">
        <v>0.13600000000000001</v>
      </c>
      <c r="AB59">
        <v>0</v>
      </c>
      <c r="AC59">
        <v>0</v>
      </c>
      <c r="AD59">
        <v>5</v>
      </c>
      <c r="AE59">
        <v>12.1</v>
      </c>
      <c r="AF59">
        <v>207</v>
      </c>
      <c r="AG59" s="16">
        <v>0.48699999999999999</v>
      </c>
      <c r="AH59" s="16">
        <v>0.46500000000000002</v>
      </c>
      <c r="AM59" t="str">
        <v>Carmanville</v>
      </c>
    </row>
    <row r="60" spans="1:39" x14ac:dyDescent="0.25">
      <c r="A60" t="s">
        <v>274</v>
      </c>
      <c r="B60" t="s">
        <v>274</v>
      </c>
      <c r="C60" t="s">
        <v>662</v>
      </c>
      <c r="D60" t="s">
        <v>1299</v>
      </c>
      <c r="E60" t="s">
        <v>579</v>
      </c>
      <c r="F60">
        <v>171</v>
      </c>
      <c r="G60">
        <v>2.0099999999999998</v>
      </c>
      <c r="H60">
        <v>78</v>
      </c>
      <c r="I60">
        <v>36</v>
      </c>
      <c r="J60">
        <v>6.43</v>
      </c>
      <c r="K60">
        <v>48</v>
      </c>
      <c r="L60">
        <v>0.28000000000000003</v>
      </c>
      <c r="M60">
        <v>0.16</v>
      </c>
      <c r="N60">
        <v>0.02</v>
      </c>
      <c r="O60">
        <v>1.2999999999999999E-2</v>
      </c>
      <c r="P60">
        <v>2.5000000000000001E-3</v>
      </c>
      <c r="Q60">
        <v>4</v>
      </c>
      <c r="R60">
        <v>10.1</v>
      </c>
      <c r="S60">
        <v>75</v>
      </c>
      <c r="T60">
        <v>2</v>
      </c>
      <c r="U60">
        <v>37</v>
      </c>
      <c r="V60">
        <v>40</v>
      </c>
      <c r="W60">
        <v>6.78</v>
      </c>
      <c r="X60">
        <v>43</v>
      </c>
      <c r="Y60">
        <v>0.19</v>
      </c>
      <c r="Z60">
        <v>0.05</v>
      </c>
      <c r="AA60">
        <v>0.17199999999999999</v>
      </c>
      <c r="AB60">
        <v>7.5000000000000002E-4</v>
      </c>
      <c r="AC60">
        <v>0</v>
      </c>
      <c r="AD60">
        <v>3</v>
      </c>
      <c r="AE60">
        <v>10.9</v>
      </c>
      <c r="AF60">
        <v>99</v>
      </c>
      <c r="AG60" s="16">
        <v>0.6</v>
      </c>
      <c r="AH60" s="16">
        <v>0.80800000000000005</v>
      </c>
      <c r="AM60" t="str">
        <v>Cartwright</v>
      </c>
    </row>
    <row r="61" spans="1:39" x14ac:dyDescent="0.25">
      <c r="A61" t="s">
        <v>663</v>
      </c>
      <c r="B61" t="s">
        <v>275</v>
      </c>
      <c r="C61" t="s">
        <v>664</v>
      </c>
      <c r="D61" t="s">
        <v>1300</v>
      </c>
      <c r="E61" t="s">
        <v>579</v>
      </c>
      <c r="F61">
        <v>750</v>
      </c>
      <c r="G61">
        <v>0.85</v>
      </c>
      <c r="H61">
        <v>73</v>
      </c>
      <c r="I61">
        <v>11</v>
      </c>
      <c r="J61">
        <v>5.87</v>
      </c>
      <c r="K61">
        <v>7</v>
      </c>
      <c r="L61">
        <v>0.18</v>
      </c>
      <c r="M61">
        <v>4.4999999999999998E-2</v>
      </c>
      <c r="N61">
        <v>0.05</v>
      </c>
      <c r="O61">
        <v>1.1000000000000001E-3</v>
      </c>
      <c r="P61">
        <v>2.5000000000000001E-3</v>
      </c>
      <c r="Q61">
        <v>4</v>
      </c>
      <c r="R61">
        <v>9</v>
      </c>
      <c r="S61">
        <v>35</v>
      </c>
      <c r="T61">
        <v>2</v>
      </c>
      <c r="U61">
        <v>40</v>
      </c>
      <c r="V61">
        <v>53</v>
      </c>
      <c r="W61">
        <v>4.99</v>
      </c>
      <c r="X61">
        <v>8.8000000000000007</v>
      </c>
      <c r="Y61">
        <v>0.23</v>
      </c>
      <c r="Z61">
        <v>7.0000000000000007E-2</v>
      </c>
      <c r="AA61">
        <v>1.7</v>
      </c>
      <c r="AB61">
        <v>5.1000000000000004E-3</v>
      </c>
      <c r="AC61">
        <v>0</v>
      </c>
      <c r="AD61">
        <v>16</v>
      </c>
      <c r="AE61">
        <v>9.1</v>
      </c>
      <c r="AF61">
        <v>57</v>
      </c>
      <c r="AG61" s="16">
        <v>0.32200000000000001</v>
      </c>
      <c r="AH61" s="16">
        <v>0.628</v>
      </c>
      <c r="AM61" t="str">
        <v>Castor River North</v>
      </c>
    </row>
    <row r="62" spans="1:39" x14ac:dyDescent="0.25">
      <c r="A62" t="s">
        <v>665</v>
      </c>
      <c r="B62" t="s">
        <v>126</v>
      </c>
      <c r="C62" t="s">
        <v>666</v>
      </c>
      <c r="D62" t="s">
        <v>1301</v>
      </c>
      <c r="E62" t="s">
        <v>241</v>
      </c>
      <c r="F62">
        <v>86</v>
      </c>
      <c r="G62">
        <v>0.5</v>
      </c>
      <c r="H62">
        <v>16</v>
      </c>
      <c r="I62">
        <v>121</v>
      </c>
      <c r="J62">
        <v>7.72</v>
      </c>
      <c r="K62">
        <v>151</v>
      </c>
      <c r="L62">
        <v>0.08</v>
      </c>
      <c r="M62">
        <v>0.308</v>
      </c>
      <c r="N62">
        <v>7.4999999999999997E-2</v>
      </c>
      <c r="O62">
        <v>2E-3</v>
      </c>
      <c r="P62">
        <v>5.0000000000000001E-4</v>
      </c>
      <c r="Q62">
        <v>16</v>
      </c>
      <c r="R62">
        <v>0.9</v>
      </c>
      <c r="S62">
        <v>260</v>
      </c>
      <c r="T62">
        <v>0.97</v>
      </c>
      <c r="U62">
        <v>3</v>
      </c>
      <c r="V62">
        <v>120</v>
      </c>
      <c r="W62">
        <v>7.87</v>
      </c>
      <c r="X62">
        <v>164</v>
      </c>
      <c r="Y62">
        <v>9.8000000000000004E-2</v>
      </c>
      <c r="Z62">
        <v>0.16</v>
      </c>
      <c r="AA62">
        <v>7.4000000000000003E-3</v>
      </c>
      <c r="AB62">
        <v>0</v>
      </c>
      <c r="AC62">
        <v>0</v>
      </c>
      <c r="AD62">
        <v>16</v>
      </c>
      <c r="AE62">
        <v>1</v>
      </c>
      <c r="AF62">
        <v>287</v>
      </c>
      <c r="AG62" s="16">
        <v>0</v>
      </c>
      <c r="AH62" s="16">
        <v>0</v>
      </c>
      <c r="AM62" t="str">
        <v>Castor River South</v>
      </c>
    </row>
    <row r="63" spans="1:39" x14ac:dyDescent="0.25">
      <c r="A63" t="s">
        <v>665</v>
      </c>
      <c r="B63" t="s">
        <v>132</v>
      </c>
      <c r="C63" t="s">
        <v>667</v>
      </c>
      <c r="D63" t="s">
        <v>1302</v>
      </c>
      <c r="E63" t="s">
        <v>241</v>
      </c>
      <c r="F63">
        <v>86</v>
      </c>
      <c r="G63">
        <v>0.4</v>
      </c>
      <c r="H63">
        <v>8</v>
      </c>
      <c r="I63">
        <v>130</v>
      </c>
      <c r="J63">
        <v>7.22</v>
      </c>
      <c r="K63">
        <v>150</v>
      </c>
      <c r="L63">
        <v>0.12</v>
      </c>
      <c r="M63">
        <v>1.2</v>
      </c>
      <c r="N63">
        <v>1.2999999999999999E-2</v>
      </c>
      <c r="O63">
        <v>4.0000000000000001E-3</v>
      </c>
      <c r="P63">
        <v>1.6000000000000001E-3</v>
      </c>
      <c r="Q63">
        <v>14</v>
      </c>
      <c r="R63">
        <v>4.5</v>
      </c>
      <c r="S63">
        <v>270</v>
      </c>
      <c r="T63">
        <v>1.5</v>
      </c>
      <c r="U63">
        <v>9</v>
      </c>
      <c r="V63">
        <v>130</v>
      </c>
      <c r="W63">
        <v>7.62</v>
      </c>
      <c r="X63">
        <v>176</v>
      </c>
      <c r="Y63">
        <v>0.11</v>
      </c>
      <c r="Z63">
        <v>1.5</v>
      </c>
      <c r="AA63">
        <v>0.11</v>
      </c>
      <c r="AB63">
        <v>0</v>
      </c>
      <c r="AC63">
        <v>1.4E-3</v>
      </c>
      <c r="AD63">
        <v>18</v>
      </c>
      <c r="AE63">
        <v>3.6</v>
      </c>
      <c r="AF63">
        <v>324</v>
      </c>
      <c r="AG63" s="16">
        <v>0</v>
      </c>
      <c r="AH63" s="16">
        <v>0</v>
      </c>
      <c r="AM63" t="str">
        <v>Cavendish</v>
      </c>
    </row>
    <row r="64" spans="1:39" x14ac:dyDescent="0.25">
      <c r="A64" t="s">
        <v>665</v>
      </c>
      <c r="B64" t="s">
        <v>174</v>
      </c>
      <c r="C64" t="s">
        <v>668</v>
      </c>
      <c r="D64" t="s">
        <v>1303</v>
      </c>
      <c r="E64" t="s">
        <v>241</v>
      </c>
      <c r="F64">
        <v>86</v>
      </c>
      <c r="G64">
        <v>0.4</v>
      </c>
      <c r="H64">
        <v>9</v>
      </c>
      <c r="I64">
        <v>47</v>
      </c>
      <c r="J64">
        <v>6.58</v>
      </c>
      <c r="K64">
        <v>39</v>
      </c>
      <c r="L64">
        <v>5.0000000000000001E-3</v>
      </c>
      <c r="M64">
        <v>5.0000000000000001E-3</v>
      </c>
      <c r="N64">
        <v>1.9E-2</v>
      </c>
      <c r="O64">
        <v>2.1000000000000001E-2</v>
      </c>
      <c r="P64">
        <v>5.0000000000000001E-4</v>
      </c>
      <c r="Q64">
        <v>5</v>
      </c>
      <c r="R64">
        <v>0.8</v>
      </c>
      <c r="S64">
        <v>79</v>
      </c>
      <c r="T64">
        <v>0.6</v>
      </c>
      <c r="U64">
        <v>5.5</v>
      </c>
      <c r="V64">
        <v>48</v>
      </c>
      <c r="W64">
        <v>6.74</v>
      </c>
      <c r="X64">
        <v>43</v>
      </c>
      <c r="Y64">
        <v>0</v>
      </c>
      <c r="Z64">
        <v>0</v>
      </c>
      <c r="AA64">
        <v>1.9E-2</v>
      </c>
      <c r="AB64">
        <v>5.2999999999999998E-4</v>
      </c>
      <c r="AC64">
        <v>0</v>
      </c>
      <c r="AD64">
        <v>4</v>
      </c>
      <c r="AE64">
        <v>0.7</v>
      </c>
      <c r="AF64">
        <v>83</v>
      </c>
      <c r="AG64" s="16">
        <v>0</v>
      </c>
      <c r="AH64" s="16">
        <v>0</v>
      </c>
      <c r="AM64" t="str">
        <v>Centreville-Wareham-Trinity</v>
      </c>
    </row>
    <row r="65" spans="1:39" x14ac:dyDescent="0.25">
      <c r="A65" t="s">
        <v>669</v>
      </c>
      <c r="B65" t="s">
        <v>276</v>
      </c>
      <c r="C65" t="s">
        <v>670</v>
      </c>
      <c r="D65" t="s">
        <v>1304</v>
      </c>
      <c r="E65" t="s">
        <v>579</v>
      </c>
      <c r="F65">
        <v>396</v>
      </c>
      <c r="G65">
        <v>1.2</v>
      </c>
      <c r="H65">
        <v>30</v>
      </c>
      <c r="I65">
        <v>8</v>
      </c>
      <c r="J65">
        <v>5.89</v>
      </c>
      <c r="K65">
        <v>5</v>
      </c>
      <c r="L65">
        <v>0.42</v>
      </c>
      <c r="M65">
        <v>0.27</v>
      </c>
      <c r="N65">
        <v>0.44</v>
      </c>
      <c r="O65">
        <v>4.0000000000000001E-3</v>
      </c>
      <c r="P65">
        <v>5.0000000000000001E-3</v>
      </c>
      <c r="Q65">
        <v>3.2</v>
      </c>
      <c r="R65">
        <v>5.5</v>
      </c>
      <c r="S65">
        <v>28</v>
      </c>
      <c r="T65">
        <v>1.6</v>
      </c>
      <c r="U65">
        <v>24</v>
      </c>
      <c r="V65">
        <v>74</v>
      </c>
      <c r="W65">
        <v>4.87</v>
      </c>
      <c r="X65">
        <v>88</v>
      </c>
      <c r="Y65">
        <v>0.11</v>
      </c>
      <c r="Z65">
        <v>0.03</v>
      </c>
      <c r="AA65">
        <v>1.4</v>
      </c>
      <c r="AB65">
        <v>2E-3</v>
      </c>
      <c r="AC65">
        <v>3.0999999999999999E-3</v>
      </c>
      <c r="AD65">
        <v>24</v>
      </c>
      <c r="AE65">
        <v>5.9</v>
      </c>
      <c r="AF65">
        <v>140</v>
      </c>
      <c r="AG65" s="16">
        <v>0.17</v>
      </c>
      <c r="AH65" s="16">
        <v>0.36499999999999999</v>
      </c>
      <c r="AM65" t="str">
        <v>Chance Cove</v>
      </c>
    </row>
    <row r="66" spans="1:39" x14ac:dyDescent="0.25">
      <c r="A66" t="s">
        <v>669</v>
      </c>
      <c r="B66" t="s">
        <v>117</v>
      </c>
      <c r="C66" t="s">
        <v>671</v>
      </c>
      <c r="D66" t="s">
        <v>1305</v>
      </c>
      <c r="E66" t="s">
        <v>241</v>
      </c>
      <c r="F66">
        <v>396</v>
      </c>
      <c r="G66">
        <v>205</v>
      </c>
      <c r="H66">
        <v>2</v>
      </c>
      <c r="I66">
        <v>82</v>
      </c>
      <c r="J66">
        <v>7.04</v>
      </c>
      <c r="K66">
        <v>106</v>
      </c>
      <c r="L66">
        <v>0.02</v>
      </c>
      <c r="M66">
        <v>1.7000000000000001E-2</v>
      </c>
      <c r="N66">
        <v>6.0000000000000001E-3</v>
      </c>
      <c r="O66">
        <v>2E-3</v>
      </c>
      <c r="P66">
        <v>5.0000000000000001E-3</v>
      </c>
      <c r="Q66">
        <v>24</v>
      </c>
      <c r="R66">
        <v>1.2</v>
      </c>
      <c r="S66">
        <v>163</v>
      </c>
      <c r="T66">
        <v>0.7</v>
      </c>
      <c r="U66">
        <v>18</v>
      </c>
      <c r="V66">
        <v>82</v>
      </c>
      <c r="W66">
        <v>6.52</v>
      </c>
      <c r="X66">
        <v>113</v>
      </c>
      <c r="Y66">
        <v>7.0000000000000007E-2</v>
      </c>
      <c r="Z66">
        <v>0.01</v>
      </c>
      <c r="AA66">
        <v>4.2999999999999997E-2</v>
      </c>
      <c r="AB66">
        <v>5.0000000000000001E-3</v>
      </c>
      <c r="AC66">
        <v>4.0000000000000001E-3</v>
      </c>
      <c r="AD66">
        <v>35</v>
      </c>
      <c r="AE66">
        <v>5.4</v>
      </c>
      <c r="AF66">
        <v>173</v>
      </c>
      <c r="AG66" s="16">
        <v>7.6999999999999999E-2</v>
      </c>
      <c r="AH66" s="16">
        <v>7.0000000000000001E-3</v>
      </c>
      <c r="AM66" t="str">
        <v>Chanceport</v>
      </c>
    </row>
    <row r="67" spans="1:39" x14ac:dyDescent="0.25">
      <c r="A67" t="s">
        <v>277</v>
      </c>
      <c r="B67" t="s">
        <v>277</v>
      </c>
      <c r="C67" t="s">
        <v>672</v>
      </c>
      <c r="D67" t="s">
        <v>1306</v>
      </c>
      <c r="E67" t="s">
        <v>579</v>
      </c>
      <c r="F67">
        <v>696</v>
      </c>
      <c r="G67">
        <v>5.2</v>
      </c>
      <c r="H67">
        <v>57</v>
      </c>
      <c r="I67">
        <v>11</v>
      </c>
      <c r="J67">
        <v>6.03</v>
      </c>
      <c r="K67">
        <v>10</v>
      </c>
      <c r="L67">
        <v>0.41</v>
      </c>
      <c r="M67">
        <v>8.6999999999999994E-2</v>
      </c>
      <c r="N67">
        <v>8.0000000000000002E-3</v>
      </c>
      <c r="O67">
        <v>3.0000000000000001E-3</v>
      </c>
      <c r="P67">
        <v>5.0000000000000001E-3</v>
      </c>
      <c r="Q67">
        <v>5</v>
      </c>
      <c r="R67">
        <v>8</v>
      </c>
      <c r="S67">
        <v>45</v>
      </c>
      <c r="T67">
        <v>1.6</v>
      </c>
      <c r="U67">
        <v>53</v>
      </c>
      <c r="V67">
        <v>13</v>
      </c>
      <c r="W67">
        <v>4.4400000000000004</v>
      </c>
      <c r="X67">
        <v>15</v>
      </c>
      <c r="Y67">
        <v>0.44</v>
      </c>
      <c r="Z67">
        <v>0.33</v>
      </c>
      <c r="AA67">
        <v>1.6</v>
      </c>
      <c r="AB67">
        <v>7.0000000000000001E-3</v>
      </c>
      <c r="AC67">
        <v>0</v>
      </c>
      <c r="AD67">
        <v>1.7</v>
      </c>
      <c r="AE67">
        <v>8.1999999999999993</v>
      </c>
      <c r="AF67">
        <v>28</v>
      </c>
      <c r="AG67" s="16">
        <v>0.16700000000000001</v>
      </c>
      <c r="AH67" s="16">
        <v>0.61399999999999999</v>
      </c>
      <c r="AM67" t="str">
        <v>Change Islands</v>
      </c>
    </row>
    <row r="68" spans="1:39" x14ac:dyDescent="0.25">
      <c r="A68" t="s">
        <v>277</v>
      </c>
      <c r="B68" t="s">
        <v>278</v>
      </c>
      <c r="C68" t="s">
        <v>672</v>
      </c>
      <c r="D68" t="s">
        <v>1306</v>
      </c>
      <c r="E68" t="s">
        <v>579</v>
      </c>
      <c r="F68">
        <v>696</v>
      </c>
      <c r="G68">
        <v>5.2</v>
      </c>
      <c r="H68">
        <v>57</v>
      </c>
      <c r="I68">
        <v>11</v>
      </c>
      <c r="J68">
        <v>6.03</v>
      </c>
      <c r="K68">
        <v>10</v>
      </c>
      <c r="L68">
        <v>0.41</v>
      </c>
      <c r="M68">
        <v>8.6999999999999994E-2</v>
      </c>
      <c r="N68">
        <v>8.0000000000000002E-3</v>
      </c>
      <c r="O68">
        <v>3.0000000000000001E-3</v>
      </c>
      <c r="P68">
        <v>5.0000000000000001E-3</v>
      </c>
      <c r="Q68">
        <v>5</v>
      </c>
      <c r="R68">
        <v>8</v>
      </c>
      <c r="S68">
        <v>45</v>
      </c>
      <c r="T68">
        <v>1.6</v>
      </c>
      <c r="U68">
        <v>53</v>
      </c>
      <c r="V68">
        <v>13</v>
      </c>
      <c r="W68">
        <v>4.4400000000000004</v>
      </c>
      <c r="X68">
        <v>15</v>
      </c>
      <c r="Y68">
        <v>0.44</v>
      </c>
      <c r="Z68">
        <v>0.33</v>
      </c>
      <c r="AA68">
        <v>1.6</v>
      </c>
      <c r="AB68">
        <v>7.0000000000000001E-3</v>
      </c>
      <c r="AC68">
        <v>0</v>
      </c>
      <c r="AD68">
        <v>1.7</v>
      </c>
      <c r="AE68">
        <v>8.1999999999999993</v>
      </c>
      <c r="AF68">
        <v>28</v>
      </c>
      <c r="AG68" s="16">
        <v>0.16700000000000001</v>
      </c>
      <c r="AH68" s="16">
        <v>0.61399999999999999</v>
      </c>
      <c r="AM68" t="str">
        <v>Channel-Port aux Basques</v>
      </c>
    </row>
    <row r="69" spans="1:39" x14ac:dyDescent="0.25">
      <c r="A69" t="s">
        <v>279</v>
      </c>
      <c r="B69" t="s">
        <v>279</v>
      </c>
      <c r="C69" t="s">
        <v>673</v>
      </c>
      <c r="D69" t="s">
        <v>1307</v>
      </c>
      <c r="E69" t="s">
        <v>579</v>
      </c>
      <c r="F69">
        <v>79</v>
      </c>
      <c r="G69">
        <v>4.5999999999999996</v>
      </c>
      <c r="H69">
        <v>65</v>
      </c>
      <c r="I69">
        <v>16</v>
      </c>
      <c r="J69">
        <v>5.86</v>
      </c>
      <c r="K69">
        <v>15</v>
      </c>
      <c r="L69">
        <v>0.22</v>
      </c>
      <c r="M69">
        <v>0.02</v>
      </c>
      <c r="N69">
        <v>0.01</v>
      </c>
      <c r="O69">
        <v>1E-3</v>
      </c>
      <c r="P69">
        <v>2.5000000000000001E-3</v>
      </c>
      <c r="Q69">
        <v>3</v>
      </c>
      <c r="R69">
        <v>10</v>
      </c>
      <c r="S69">
        <v>29</v>
      </c>
      <c r="T69">
        <v>2.4</v>
      </c>
      <c r="U69">
        <v>51</v>
      </c>
      <c r="V69">
        <v>13</v>
      </c>
      <c r="W69">
        <v>6.31</v>
      </c>
      <c r="X69">
        <v>12</v>
      </c>
      <c r="Y69">
        <v>0.61</v>
      </c>
      <c r="Z69">
        <v>0.21</v>
      </c>
      <c r="AA69">
        <v>0.14000000000000001</v>
      </c>
      <c r="AB69">
        <v>3.3999999999999998E-3</v>
      </c>
      <c r="AC69">
        <v>0</v>
      </c>
      <c r="AD69">
        <v>1</v>
      </c>
      <c r="AE69">
        <v>9.6999999999999993</v>
      </c>
      <c r="AF69">
        <v>32</v>
      </c>
      <c r="AG69" s="16">
        <v>0.26700000000000002</v>
      </c>
      <c r="AH69" s="16">
        <v>0.41399999999999998</v>
      </c>
      <c r="AM69" t="str">
        <v>Charlottetown (Labrador)</v>
      </c>
    </row>
    <row r="70" spans="1:39" x14ac:dyDescent="0.25">
      <c r="A70" t="s">
        <v>118</v>
      </c>
      <c r="B70" t="s">
        <v>118</v>
      </c>
      <c r="C70" t="s">
        <v>674</v>
      </c>
      <c r="D70" t="s">
        <v>1308</v>
      </c>
      <c r="E70" t="s">
        <v>241</v>
      </c>
      <c r="F70">
        <v>467</v>
      </c>
      <c r="G70">
        <v>18.600000000000001</v>
      </c>
      <c r="H70">
        <v>31</v>
      </c>
      <c r="I70">
        <v>48</v>
      </c>
      <c r="J70">
        <v>6.31</v>
      </c>
      <c r="K70">
        <v>59</v>
      </c>
      <c r="L70">
        <v>2.56</v>
      </c>
      <c r="M70">
        <v>0.4</v>
      </c>
      <c r="N70">
        <v>7.3999999999999996E-2</v>
      </c>
      <c r="O70">
        <v>4.0000000000000001E-3</v>
      </c>
      <c r="P70">
        <v>3.0000000000000001E-3</v>
      </c>
      <c r="Q70">
        <v>11</v>
      </c>
      <c r="R70">
        <v>3.2</v>
      </c>
      <c r="S70">
        <v>170</v>
      </c>
      <c r="T70">
        <v>7.4</v>
      </c>
      <c r="U70">
        <v>44</v>
      </c>
      <c r="V70">
        <v>56</v>
      </c>
      <c r="W70">
        <v>6.66</v>
      </c>
      <c r="X70">
        <v>65</v>
      </c>
      <c r="Y70">
        <v>2.29</v>
      </c>
      <c r="Z70">
        <v>0.24</v>
      </c>
      <c r="AA70">
        <v>0.32600000000000001</v>
      </c>
      <c r="AB70">
        <v>2E-3</v>
      </c>
      <c r="AC70">
        <v>2E-3</v>
      </c>
      <c r="AD70">
        <v>14</v>
      </c>
      <c r="AE70">
        <v>3.2</v>
      </c>
      <c r="AF70">
        <v>211</v>
      </c>
      <c r="AG70" s="16">
        <v>0.13700000000000001</v>
      </c>
      <c r="AH70" s="16">
        <v>0.19</v>
      </c>
      <c r="AM70" t="str">
        <v>Churchill Falls</v>
      </c>
    </row>
    <row r="71" spans="1:39" x14ac:dyDescent="0.25">
      <c r="A71" t="s">
        <v>280</v>
      </c>
      <c r="B71" t="s">
        <v>280</v>
      </c>
      <c r="C71" t="s">
        <v>634</v>
      </c>
      <c r="D71" t="s">
        <v>1309</v>
      </c>
      <c r="E71" t="s">
        <v>579</v>
      </c>
      <c r="F71">
        <v>1464</v>
      </c>
      <c r="G71">
        <v>3.6</v>
      </c>
      <c r="H71">
        <v>220</v>
      </c>
      <c r="I71">
        <v>2.5</v>
      </c>
      <c r="J71">
        <v>4.43</v>
      </c>
      <c r="K71">
        <v>4.3</v>
      </c>
      <c r="L71">
        <v>0.55000000000000004</v>
      </c>
      <c r="M71">
        <v>3.6999999999999998E-2</v>
      </c>
      <c r="N71">
        <v>7.5999999999999998E-2</v>
      </c>
      <c r="O71">
        <v>8.9999999999999993E-3</v>
      </c>
      <c r="P71">
        <v>2.5000000000000001E-3</v>
      </c>
      <c r="Q71">
        <v>38</v>
      </c>
      <c r="R71">
        <v>17</v>
      </c>
      <c r="S71">
        <v>50</v>
      </c>
      <c r="T71">
        <v>3.8</v>
      </c>
      <c r="U71">
        <v>98</v>
      </c>
      <c r="V71">
        <v>115</v>
      </c>
      <c r="W71">
        <v>3.92</v>
      </c>
      <c r="X71">
        <v>10</v>
      </c>
      <c r="Y71">
        <v>0.71</v>
      </c>
      <c r="Z71">
        <v>5.7000000000000002E-2</v>
      </c>
      <c r="AA71">
        <v>0.56000000000000005</v>
      </c>
      <c r="AB71">
        <v>2.1999999999999999E-2</v>
      </c>
      <c r="AC71">
        <v>0</v>
      </c>
      <c r="AD71">
        <v>3</v>
      </c>
      <c r="AE71">
        <v>14</v>
      </c>
      <c r="AF71">
        <v>176</v>
      </c>
      <c r="AG71" s="16">
        <v>1.2</v>
      </c>
      <c r="AH71" s="16">
        <v>2.42</v>
      </c>
      <c r="AM71" t="str">
        <v>Clarenville</v>
      </c>
    </row>
    <row r="72" spans="1:39" x14ac:dyDescent="0.25">
      <c r="A72" t="s">
        <v>281</v>
      </c>
      <c r="B72" t="s">
        <v>281</v>
      </c>
      <c r="C72" t="s">
        <v>675</v>
      </c>
      <c r="D72" t="s">
        <v>1310</v>
      </c>
      <c r="E72" t="s">
        <v>579</v>
      </c>
      <c r="F72">
        <v>128</v>
      </c>
      <c r="G72">
        <v>7.32</v>
      </c>
      <c r="H72">
        <v>30</v>
      </c>
      <c r="I72">
        <v>10</v>
      </c>
      <c r="J72">
        <v>6.08</v>
      </c>
      <c r="K72">
        <v>9</v>
      </c>
      <c r="L72">
        <v>0.09</v>
      </c>
      <c r="M72">
        <v>0.04</v>
      </c>
      <c r="N72">
        <v>0.01</v>
      </c>
      <c r="O72">
        <v>4.0000000000000001E-3</v>
      </c>
      <c r="P72">
        <v>2.5000000000000001E-3</v>
      </c>
      <c r="Q72">
        <v>4</v>
      </c>
      <c r="R72">
        <v>3.6</v>
      </c>
      <c r="S72">
        <v>564</v>
      </c>
      <c r="T72">
        <v>0.85</v>
      </c>
      <c r="U72">
        <v>12</v>
      </c>
      <c r="V72">
        <v>16</v>
      </c>
      <c r="W72">
        <v>6.46</v>
      </c>
      <c r="X72">
        <v>8</v>
      </c>
      <c r="Y72">
        <v>0</v>
      </c>
      <c r="Z72">
        <v>1.0999999999999999E-2</v>
      </c>
      <c r="AA72">
        <v>1.7000000000000001E-2</v>
      </c>
      <c r="AB72">
        <v>5.9999999999999995E-4</v>
      </c>
      <c r="AC72">
        <v>0</v>
      </c>
      <c r="AD72">
        <v>3</v>
      </c>
      <c r="AE72">
        <v>4.4000000000000004</v>
      </c>
      <c r="AF72">
        <v>37</v>
      </c>
      <c r="AG72" s="16">
        <v>7.7799999999999994E-2</v>
      </c>
      <c r="AH72" s="16">
        <v>5.2299999999999999E-2</v>
      </c>
      <c r="AM72" t="str">
        <v>Clarke's Beach</v>
      </c>
    </row>
    <row r="73" spans="1:39" x14ac:dyDescent="0.25">
      <c r="A73" t="s">
        <v>282</v>
      </c>
      <c r="B73" t="s">
        <v>282</v>
      </c>
      <c r="C73" t="s">
        <v>634</v>
      </c>
      <c r="D73" t="s">
        <v>1311</v>
      </c>
      <c r="E73" t="s">
        <v>579</v>
      </c>
      <c r="F73">
        <v>2424</v>
      </c>
      <c r="G73">
        <v>1.46</v>
      </c>
      <c r="H73">
        <v>37</v>
      </c>
      <c r="I73">
        <v>10</v>
      </c>
      <c r="J73">
        <v>5.79</v>
      </c>
      <c r="K73">
        <v>13</v>
      </c>
      <c r="L73">
        <v>0.06</v>
      </c>
      <c r="M73">
        <v>4.2999999999999997E-2</v>
      </c>
      <c r="N73">
        <v>0.03</v>
      </c>
      <c r="O73">
        <v>3.0000000000000001E-3</v>
      </c>
      <c r="P73">
        <v>2.5000000000000001E-3</v>
      </c>
      <c r="Q73">
        <v>4</v>
      </c>
      <c r="R73">
        <v>5.2</v>
      </c>
      <c r="S73">
        <v>43</v>
      </c>
      <c r="T73">
        <v>1.6</v>
      </c>
      <c r="U73">
        <v>30</v>
      </c>
      <c r="V73">
        <v>6.3</v>
      </c>
      <c r="W73">
        <v>5.44</v>
      </c>
      <c r="X73">
        <v>11</v>
      </c>
      <c r="Y73">
        <v>0.11</v>
      </c>
      <c r="Z73">
        <v>5.7000000000000002E-2</v>
      </c>
      <c r="AA73">
        <v>0.41199999999999998</v>
      </c>
      <c r="AB73">
        <v>3.0000000000000001E-3</v>
      </c>
      <c r="AC73">
        <v>0</v>
      </c>
      <c r="AD73">
        <v>5</v>
      </c>
      <c r="AE73">
        <v>5.3</v>
      </c>
      <c r="AF73">
        <v>42</v>
      </c>
      <c r="AG73" s="16">
        <v>0.151</v>
      </c>
      <c r="AH73" s="16">
        <v>0.28000000000000003</v>
      </c>
      <c r="AM73" t="str">
        <v>Colliers</v>
      </c>
    </row>
    <row r="74" spans="1:39" x14ac:dyDescent="0.25">
      <c r="A74" t="s">
        <v>282</v>
      </c>
      <c r="B74" t="s">
        <v>283</v>
      </c>
      <c r="C74" t="s">
        <v>639</v>
      </c>
      <c r="D74" t="s">
        <v>1312</v>
      </c>
      <c r="E74" t="s">
        <v>579</v>
      </c>
      <c r="F74">
        <v>2424</v>
      </c>
      <c r="G74">
        <v>2.1</v>
      </c>
      <c r="H74">
        <v>43</v>
      </c>
      <c r="I74">
        <v>16</v>
      </c>
      <c r="J74">
        <v>6.02</v>
      </c>
      <c r="K74">
        <v>18</v>
      </c>
      <c r="L74">
        <v>0.21</v>
      </c>
      <c r="M74">
        <v>0.18</v>
      </c>
      <c r="N74">
        <v>0.01</v>
      </c>
      <c r="O74">
        <v>5.0000000000000001E-3</v>
      </c>
      <c r="P74">
        <v>2.5000000000000001E-2</v>
      </c>
      <c r="Q74">
        <v>19</v>
      </c>
      <c r="R74">
        <v>8.1</v>
      </c>
      <c r="S74">
        <v>40</v>
      </c>
      <c r="T74">
        <v>12</v>
      </c>
      <c r="U74">
        <v>32</v>
      </c>
      <c r="V74">
        <v>94</v>
      </c>
      <c r="W74">
        <v>5.6</v>
      </c>
      <c r="X74">
        <v>63</v>
      </c>
      <c r="Y74">
        <v>1.2</v>
      </c>
      <c r="Z74">
        <v>0.34</v>
      </c>
      <c r="AA74">
        <v>0.63500000000000001</v>
      </c>
      <c r="AB74">
        <v>4.0000000000000001E-3</v>
      </c>
      <c r="AC74">
        <v>2.7000000000000001E-3</v>
      </c>
      <c r="AD74">
        <v>7.6</v>
      </c>
      <c r="AE74">
        <v>6.6</v>
      </c>
      <c r="AF74">
        <v>120</v>
      </c>
      <c r="AG74" s="16">
        <v>0.216</v>
      </c>
      <c r="AH74" s="16">
        <v>0.95199999999999996</v>
      </c>
      <c r="AM74" t="str">
        <v>Come By Chance</v>
      </c>
    </row>
    <row r="75" spans="1:39" x14ac:dyDescent="0.25">
      <c r="A75" t="s">
        <v>282</v>
      </c>
      <c r="B75" t="s">
        <v>488</v>
      </c>
      <c r="C75" t="s">
        <v>676</v>
      </c>
      <c r="D75" t="s">
        <v>1313</v>
      </c>
      <c r="E75" t="s">
        <v>579</v>
      </c>
      <c r="F75">
        <v>2424</v>
      </c>
      <c r="G75">
        <v>1.4</v>
      </c>
      <c r="H75">
        <v>37</v>
      </c>
      <c r="I75">
        <v>17</v>
      </c>
      <c r="J75">
        <v>6.5</v>
      </c>
      <c r="K75">
        <v>24</v>
      </c>
      <c r="L75">
        <v>0.11</v>
      </c>
      <c r="M75">
        <v>9.6000000000000002E-2</v>
      </c>
      <c r="N75">
        <v>5.0000000000000001E-3</v>
      </c>
      <c r="O75">
        <v>5.0000000000000001E-4</v>
      </c>
      <c r="P75">
        <v>5.0000000000000001E-3</v>
      </c>
      <c r="Q75">
        <v>5</v>
      </c>
      <c r="R75">
        <v>6.9</v>
      </c>
      <c r="S75">
        <v>68</v>
      </c>
      <c r="T75">
        <v>0.9</v>
      </c>
      <c r="U75">
        <v>32</v>
      </c>
      <c r="V75">
        <v>14</v>
      </c>
      <c r="W75">
        <v>6.29</v>
      </c>
      <c r="X75">
        <v>23</v>
      </c>
      <c r="Y75">
        <v>1.68</v>
      </c>
      <c r="Z75">
        <v>0.02</v>
      </c>
      <c r="AA75">
        <v>0.33</v>
      </c>
      <c r="AB75">
        <v>1.6000000000000001E-3</v>
      </c>
      <c r="AC75">
        <v>0</v>
      </c>
      <c r="AD75">
        <v>5</v>
      </c>
      <c r="AE75">
        <v>6</v>
      </c>
      <c r="AF75">
        <v>68</v>
      </c>
      <c r="AG75" s="16">
        <v>0.28689999999999999</v>
      </c>
      <c r="AH75" s="16">
        <v>0.161</v>
      </c>
      <c r="AM75" t="str">
        <v>Comfort Cove-Newstead</v>
      </c>
    </row>
    <row r="76" spans="1:39" x14ac:dyDescent="0.25">
      <c r="A76" t="s">
        <v>284</v>
      </c>
      <c r="B76" t="s">
        <v>284</v>
      </c>
      <c r="C76" t="s">
        <v>677</v>
      </c>
      <c r="D76" t="s">
        <v>1314</v>
      </c>
      <c r="E76" t="s">
        <v>579</v>
      </c>
      <c r="F76">
        <v>349</v>
      </c>
      <c r="G76">
        <v>1.2</v>
      </c>
      <c r="H76">
        <v>130</v>
      </c>
      <c r="I76">
        <v>13</v>
      </c>
      <c r="J76">
        <v>5.47</v>
      </c>
      <c r="K76">
        <v>10</v>
      </c>
      <c r="L76">
        <v>0.27</v>
      </c>
      <c r="M76">
        <v>3.2000000000000001E-2</v>
      </c>
      <c r="N76">
        <v>5.0000000000000001E-3</v>
      </c>
      <c r="O76">
        <v>3.0000000000000001E-3</v>
      </c>
      <c r="P76">
        <v>2.5000000000000001E-2</v>
      </c>
      <c r="Q76">
        <v>4</v>
      </c>
      <c r="R76">
        <v>16.3</v>
      </c>
      <c r="S76">
        <v>30</v>
      </c>
      <c r="T76">
        <v>1.3</v>
      </c>
      <c r="U76">
        <v>133</v>
      </c>
      <c r="V76">
        <v>16</v>
      </c>
      <c r="W76">
        <v>6.37</v>
      </c>
      <c r="X76">
        <v>10</v>
      </c>
      <c r="Y76">
        <v>0.54</v>
      </c>
      <c r="Z76">
        <v>0.06</v>
      </c>
      <c r="AA76">
        <v>0.184</v>
      </c>
      <c r="AB76">
        <v>3.0000000000000001E-3</v>
      </c>
      <c r="AC76">
        <v>0</v>
      </c>
      <c r="AD76">
        <v>3</v>
      </c>
      <c r="AE76">
        <v>15</v>
      </c>
      <c r="AF76">
        <v>59</v>
      </c>
      <c r="AG76" s="16">
        <v>0.81200000000000006</v>
      </c>
      <c r="AH76" s="16">
        <v>1.26</v>
      </c>
      <c r="AM76" t="str">
        <v>Conception Bay South</v>
      </c>
    </row>
    <row r="77" spans="1:39" x14ac:dyDescent="0.25">
      <c r="A77" t="s">
        <v>285</v>
      </c>
      <c r="B77" t="s">
        <v>285</v>
      </c>
      <c r="C77" t="s">
        <v>678</v>
      </c>
      <c r="D77" t="s">
        <v>1315</v>
      </c>
      <c r="E77" t="s">
        <v>579</v>
      </c>
      <c r="F77">
        <v>651</v>
      </c>
      <c r="G77">
        <v>9.6</v>
      </c>
      <c r="H77">
        <v>108</v>
      </c>
      <c r="I77">
        <v>2.5</v>
      </c>
      <c r="J77">
        <v>4.5599999999999996</v>
      </c>
      <c r="K77">
        <v>15</v>
      </c>
      <c r="L77">
        <v>0.24</v>
      </c>
      <c r="M77">
        <v>4.1000000000000002E-2</v>
      </c>
      <c r="N77">
        <v>1.2999999999999999E-2</v>
      </c>
      <c r="O77">
        <v>2.5000000000000001E-3</v>
      </c>
      <c r="P77">
        <v>5.0000000000000001E-4</v>
      </c>
      <c r="Q77">
        <v>9</v>
      </c>
      <c r="R77">
        <v>9.1</v>
      </c>
      <c r="S77">
        <v>32</v>
      </c>
      <c r="T77">
        <v>1</v>
      </c>
      <c r="U77">
        <v>98</v>
      </c>
      <c r="V77">
        <v>13</v>
      </c>
      <c r="W77">
        <v>3.7</v>
      </c>
      <c r="X77">
        <v>28</v>
      </c>
      <c r="Y77">
        <v>0.3</v>
      </c>
      <c r="Z77">
        <v>0.02</v>
      </c>
      <c r="AA77">
        <v>0.29799999999999999</v>
      </c>
      <c r="AB77">
        <v>1.2999999999999999E-2</v>
      </c>
      <c r="AC77">
        <v>0</v>
      </c>
      <c r="AD77">
        <v>5</v>
      </c>
      <c r="AE77">
        <v>8.8000000000000007</v>
      </c>
      <c r="AF77">
        <v>131</v>
      </c>
      <c r="AG77" s="16">
        <v>0.49299999999999999</v>
      </c>
      <c r="AH77" s="16">
        <v>0.53200000000000003</v>
      </c>
      <c r="AM77" t="str">
        <v>Conception Harbour</v>
      </c>
    </row>
    <row r="78" spans="1:39" x14ac:dyDescent="0.25">
      <c r="A78" t="s">
        <v>285</v>
      </c>
      <c r="B78" t="s">
        <v>286</v>
      </c>
      <c r="C78" t="s">
        <v>678</v>
      </c>
      <c r="D78" t="s">
        <v>1315</v>
      </c>
      <c r="E78" t="s">
        <v>579</v>
      </c>
      <c r="F78">
        <v>651</v>
      </c>
      <c r="G78">
        <v>9.6</v>
      </c>
      <c r="H78">
        <v>108</v>
      </c>
      <c r="I78">
        <v>2.5</v>
      </c>
      <c r="J78">
        <v>4.5599999999999996</v>
      </c>
      <c r="K78">
        <v>15</v>
      </c>
      <c r="L78">
        <v>0.24</v>
      </c>
      <c r="M78">
        <v>4.1000000000000002E-2</v>
      </c>
      <c r="N78">
        <v>1.2999999999999999E-2</v>
      </c>
      <c r="O78">
        <v>2.5000000000000001E-3</v>
      </c>
      <c r="P78">
        <v>5.0000000000000001E-4</v>
      </c>
      <c r="Q78">
        <v>9</v>
      </c>
      <c r="R78">
        <v>9.1</v>
      </c>
      <c r="S78">
        <v>32</v>
      </c>
      <c r="T78">
        <v>1</v>
      </c>
      <c r="U78">
        <v>98</v>
      </c>
      <c r="V78">
        <v>13</v>
      </c>
      <c r="W78">
        <v>3.7</v>
      </c>
      <c r="X78">
        <v>28</v>
      </c>
      <c r="Y78">
        <v>0.3</v>
      </c>
      <c r="Z78">
        <v>0.02</v>
      </c>
      <c r="AA78">
        <v>0.29799999999999999</v>
      </c>
      <c r="AB78">
        <v>1.2999999999999999E-2</v>
      </c>
      <c r="AC78">
        <v>0</v>
      </c>
      <c r="AD78">
        <v>5</v>
      </c>
      <c r="AE78">
        <v>8.8000000000000007</v>
      </c>
      <c r="AF78">
        <v>131</v>
      </c>
      <c r="AG78" s="16">
        <v>0.49299999999999999</v>
      </c>
      <c r="AH78" s="16">
        <v>0.53200000000000003</v>
      </c>
      <c r="AM78" t="str">
        <v>Conche</v>
      </c>
    </row>
    <row r="79" spans="1:39" x14ac:dyDescent="0.25">
      <c r="A79" t="s">
        <v>287</v>
      </c>
      <c r="B79" t="s">
        <v>287</v>
      </c>
      <c r="C79" t="s">
        <v>679</v>
      </c>
      <c r="D79" t="s">
        <v>1316</v>
      </c>
      <c r="E79" t="s">
        <v>579</v>
      </c>
      <c r="F79">
        <v>520</v>
      </c>
      <c r="G79">
        <v>1.2</v>
      </c>
      <c r="H79">
        <v>45</v>
      </c>
      <c r="I79">
        <v>24</v>
      </c>
      <c r="J79">
        <v>6.12</v>
      </c>
      <c r="K79">
        <v>55</v>
      </c>
      <c r="L79">
        <v>0.12</v>
      </c>
      <c r="M79">
        <v>0.02</v>
      </c>
      <c r="N79">
        <v>5.0000000000000001E-3</v>
      </c>
      <c r="O79">
        <v>5.0000000000000001E-3</v>
      </c>
      <c r="P79">
        <v>2.5000000000000001E-3</v>
      </c>
      <c r="Q79">
        <v>4</v>
      </c>
      <c r="R79">
        <v>7</v>
      </c>
      <c r="S79">
        <v>46</v>
      </c>
      <c r="T79">
        <v>1</v>
      </c>
      <c r="U79">
        <v>45</v>
      </c>
      <c r="V79">
        <v>17</v>
      </c>
      <c r="W79">
        <v>6.49</v>
      </c>
      <c r="X79">
        <v>12</v>
      </c>
      <c r="Y79">
        <v>0.13</v>
      </c>
      <c r="Z79">
        <v>2.1999999999999999E-2</v>
      </c>
      <c r="AA79">
        <v>0.14000000000000001</v>
      </c>
      <c r="AB79">
        <v>3.7000000000000002E-3</v>
      </c>
      <c r="AC79">
        <v>1.2999999999999999E-3</v>
      </c>
      <c r="AD79">
        <v>1.4</v>
      </c>
      <c r="AE79">
        <v>8.1</v>
      </c>
      <c r="AF79">
        <v>115</v>
      </c>
      <c r="AG79" s="16">
        <v>0.4</v>
      </c>
      <c r="AH79" s="16">
        <v>0.4</v>
      </c>
      <c r="AM79" t="str">
        <v>Conne River</v>
      </c>
    </row>
    <row r="80" spans="1:39" x14ac:dyDescent="0.25">
      <c r="A80" t="s">
        <v>680</v>
      </c>
      <c r="B80" t="s">
        <v>121</v>
      </c>
      <c r="C80" t="s">
        <v>681</v>
      </c>
      <c r="D80" t="s">
        <v>1317</v>
      </c>
      <c r="E80" t="s">
        <v>241</v>
      </c>
      <c r="F80">
        <v>264</v>
      </c>
      <c r="G80">
        <v>0.4</v>
      </c>
      <c r="H80">
        <v>2</v>
      </c>
      <c r="I80">
        <v>92</v>
      </c>
      <c r="J80">
        <v>7</v>
      </c>
      <c r="K80">
        <v>88</v>
      </c>
      <c r="L80">
        <v>0.03</v>
      </c>
      <c r="M80">
        <v>5.0000000000000001E-3</v>
      </c>
      <c r="N80">
        <v>3.0000000000000001E-3</v>
      </c>
      <c r="O80">
        <v>1E-3</v>
      </c>
      <c r="P80">
        <v>1E-3</v>
      </c>
      <c r="Q80">
        <v>7</v>
      </c>
      <c r="R80">
        <v>0.8</v>
      </c>
      <c r="S80">
        <v>166</v>
      </c>
      <c r="T80">
        <v>0.5</v>
      </c>
      <c r="U80">
        <v>3</v>
      </c>
      <c r="V80">
        <v>76</v>
      </c>
      <c r="W80">
        <v>6.57</v>
      </c>
      <c r="X80">
        <v>62</v>
      </c>
      <c r="Y80">
        <v>7.3999999999999996E-2</v>
      </c>
      <c r="Z80">
        <v>0</v>
      </c>
      <c r="AA80">
        <v>6.4000000000000001E-2</v>
      </c>
      <c r="AB80">
        <v>1.1000000000000001E-3</v>
      </c>
      <c r="AC80">
        <v>0</v>
      </c>
      <c r="AD80">
        <v>4</v>
      </c>
      <c r="AE80">
        <v>1</v>
      </c>
      <c r="AF80">
        <v>109</v>
      </c>
      <c r="AG80" s="16">
        <v>3.5999999999999999E-3</v>
      </c>
      <c r="AH80" s="16">
        <v>0</v>
      </c>
      <c r="AM80" t="str">
        <v>Cook's Harbour</v>
      </c>
    </row>
    <row r="81" spans="1:39" x14ac:dyDescent="0.25">
      <c r="A81" t="s">
        <v>680</v>
      </c>
      <c r="B81" t="s">
        <v>167</v>
      </c>
      <c r="C81" t="s">
        <v>682</v>
      </c>
      <c r="D81" t="s">
        <v>1318</v>
      </c>
      <c r="E81" t="s">
        <v>241</v>
      </c>
      <c r="F81">
        <v>264</v>
      </c>
      <c r="G81">
        <v>0.4</v>
      </c>
      <c r="H81">
        <v>1</v>
      </c>
      <c r="I81">
        <v>90</v>
      </c>
      <c r="J81">
        <v>7.54</v>
      </c>
      <c r="K81">
        <v>57</v>
      </c>
      <c r="L81">
        <v>0.03</v>
      </c>
      <c r="M81">
        <v>5.0000000000000001E-3</v>
      </c>
      <c r="N81">
        <v>1.0999999999999999E-2</v>
      </c>
      <c r="O81">
        <v>6.9999999999999999E-4</v>
      </c>
      <c r="P81">
        <v>4.0000000000000001E-3</v>
      </c>
      <c r="Q81">
        <v>7</v>
      </c>
      <c r="R81">
        <v>0.9</v>
      </c>
      <c r="S81">
        <v>134</v>
      </c>
      <c r="T81">
        <v>0.4</v>
      </c>
      <c r="U81">
        <v>3</v>
      </c>
      <c r="V81">
        <v>103</v>
      </c>
      <c r="W81">
        <v>7.5</v>
      </c>
      <c r="X81">
        <v>59</v>
      </c>
      <c r="Y81">
        <v>0</v>
      </c>
      <c r="Z81">
        <v>0</v>
      </c>
      <c r="AA81">
        <v>1.6E-2</v>
      </c>
      <c r="AB81">
        <v>0</v>
      </c>
      <c r="AC81">
        <v>3.5999999999999999E-3</v>
      </c>
      <c r="AD81">
        <v>5</v>
      </c>
      <c r="AE81">
        <v>1.3</v>
      </c>
      <c r="AF81">
        <v>135</v>
      </c>
      <c r="AG81" s="16">
        <v>7.6E-3</v>
      </c>
      <c r="AH81" s="16">
        <v>0</v>
      </c>
      <c r="AM81" t="str">
        <v>Corner Brook</v>
      </c>
    </row>
    <row r="82" spans="1:39" x14ac:dyDescent="0.25">
      <c r="A82" t="s">
        <v>680</v>
      </c>
      <c r="B82" t="s">
        <v>229</v>
      </c>
      <c r="C82" t="s">
        <v>683</v>
      </c>
      <c r="D82" t="s">
        <v>1319</v>
      </c>
      <c r="E82" t="s">
        <v>241</v>
      </c>
      <c r="F82">
        <v>264</v>
      </c>
      <c r="G82">
        <v>0.7</v>
      </c>
      <c r="H82">
        <v>3</v>
      </c>
      <c r="I82">
        <v>114</v>
      </c>
      <c r="J82">
        <v>7.22</v>
      </c>
      <c r="K82">
        <v>111</v>
      </c>
      <c r="L82">
        <v>0.04</v>
      </c>
      <c r="M82">
        <v>5.0000000000000001E-3</v>
      </c>
      <c r="N82">
        <v>2.8000000000000001E-2</v>
      </c>
      <c r="O82">
        <v>6.0000000000000001E-3</v>
      </c>
      <c r="P82">
        <v>2E-3</v>
      </c>
      <c r="Q82">
        <v>5</v>
      </c>
      <c r="R82">
        <v>2.2000000000000002</v>
      </c>
      <c r="S82">
        <v>157</v>
      </c>
      <c r="T82">
        <v>0.93</v>
      </c>
      <c r="U82">
        <v>3</v>
      </c>
      <c r="V82">
        <v>120</v>
      </c>
      <c r="W82">
        <v>6.97</v>
      </c>
      <c r="X82">
        <v>111</v>
      </c>
      <c r="Y82">
        <v>0</v>
      </c>
      <c r="Z82">
        <v>0</v>
      </c>
      <c r="AA82">
        <v>8.3000000000000004E-2</v>
      </c>
      <c r="AB82">
        <v>0</v>
      </c>
      <c r="AC82">
        <v>2E-3</v>
      </c>
      <c r="AD82">
        <v>3</v>
      </c>
      <c r="AE82">
        <v>1.8</v>
      </c>
      <c r="AF82">
        <v>157</v>
      </c>
      <c r="AG82" s="16">
        <v>1.2199999999999999E-2</v>
      </c>
      <c r="AH82" s="16">
        <v>6.7999999999999996E-3</v>
      </c>
      <c r="AM82" t="str">
        <v>Cottlesville</v>
      </c>
    </row>
    <row r="83" spans="1:39" x14ac:dyDescent="0.25">
      <c r="A83" t="s">
        <v>288</v>
      </c>
      <c r="B83" t="s">
        <v>288</v>
      </c>
      <c r="C83" t="s">
        <v>634</v>
      </c>
      <c r="D83" t="s">
        <v>1320</v>
      </c>
      <c r="E83" t="s">
        <v>579</v>
      </c>
      <c r="F83">
        <v>123</v>
      </c>
      <c r="G83">
        <v>6.3</v>
      </c>
      <c r="H83">
        <v>267</v>
      </c>
      <c r="I83">
        <v>20</v>
      </c>
      <c r="J83">
        <v>4.82</v>
      </c>
      <c r="K83">
        <v>13</v>
      </c>
      <c r="L83">
        <v>1.34</v>
      </c>
      <c r="M83">
        <v>0.05</v>
      </c>
      <c r="N83">
        <v>7.0000000000000001E-3</v>
      </c>
      <c r="O83">
        <v>8.9999999999999998E-4</v>
      </c>
      <c r="P83">
        <v>5.0000000000000001E-3</v>
      </c>
      <c r="Q83">
        <v>12</v>
      </c>
      <c r="R83">
        <v>14.9</v>
      </c>
      <c r="S83">
        <v>90</v>
      </c>
      <c r="T83">
        <v>4.4000000000000004</v>
      </c>
      <c r="U83">
        <v>449</v>
      </c>
      <c r="V83">
        <v>10</v>
      </c>
      <c r="W83">
        <v>4.9400000000000004</v>
      </c>
      <c r="X83">
        <v>13</v>
      </c>
      <c r="Y83">
        <v>1.65</v>
      </c>
      <c r="Z83">
        <v>7.0000000000000007E-2</v>
      </c>
      <c r="AA83">
        <v>0.21099999999999999</v>
      </c>
      <c r="AB83">
        <v>7.0000000000000001E-3</v>
      </c>
      <c r="AC83">
        <v>0</v>
      </c>
      <c r="AD83">
        <v>4.9000000000000004</v>
      </c>
      <c r="AE83">
        <v>20.8</v>
      </c>
      <c r="AF83">
        <v>90</v>
      </c>
      <c r="AG83" s="16">
        <v>0.45300000000000001</v>
      </c>
      <c r="AH83" s="16">
        <v>0.28899999999999998</v>
      </c>
      <c r="AM83" t="str">
        <v>Cottrell's Cove</v>
      </c>
    </row>
    <row r="84" spans="1:39" x14ac:dyDescent="0.25">
      <c r="A84" t="s">
        <v>684</v>
      </c>
      <c r="B84" t="s">
        <v>289</v>
      </c>
      <c r="C84" t="s">
        <v>685</v>
      </c>
      <c r="D84" t="s">
        <v>1321</v>
      </c>
      <c r="E84" t="s">
        <v>579</v>
      </c>
      <c r="F84">
        <v>949</v>
      </c>
      <c r="G84">
        <v>0.8</v>
      </c>
      <c r="H84">
        <v>40</v>
      </c>
      <c r="I84">
        <v>231</v>
      </c>
      <c r="J84">
        <v>7.89</v>
      </c>
      <c r="K84">
        <v>227</v>
      </c>
      <c r="L84">
        <v>0.06</v>
      </c>
      <c r="M84">
        <v>1.4E-2</v>
      </c>
      <c r="N84">
        <v>0.01</v>
      </c>
      <c r="O84">
        <v>1E-3</v>
      </c>
      <c r="P84">
        <v>2.5000000000000001E-3</v>
      </c>
      <c r="Q84">
        <v>8</v>
      </c>
      <c r="R84">
        <v>5</v>
      </c>
      <c r="S84">
        <v>292</v>
      </c>
      <c r="T84">
        <v>2.1</v>
      </c>
      <c r="U84">
        <v>52</v>
      </c>
      <c r="V84">
        <v>218</v>
      </c>
      <c r="W84">
        <v>6.71</v>
      </c>
      <c r="X84">
        <v>230</v>
      </c>
      <c r="Y84">
        <v>0.06</v>
      </c>
      <c r="Z84">
        <v>0</v>
      </c>
      <c r="AA84">
        <v>1.4999999999999999E-2</v>
      </c>
      <c r="AB84">
        <v>0</v>
      </c>
      <c r="AC84">
        <v>0</v>
      </c>
      <c r="AD84">
        <v>6</v>
      </c>
      <c r="AE84">
        <v>8.1</v>
      </c>
      <c r="AF84">
        <v>298</v>
      </c>
      <c r="AG84" s="16">
        <v>0.13400000000000001</v>
      </c>
      <c r="AH84" s="16">
        <v>0.104</v>
      </c>
      <c r="AM84" t="str">
        <v>Cow Head</v>
      </c>
    </row>
    <row r="85" spans="1:39" x14ac:dyDescent="0.25">
      <c r="A85" t="s">
        <v>686</v>
      </c>
      <c r="B85" t="s">
        <v>532</v>
      </c>
      <c r="C85" t="s">
        <v>687</v>
      </c>
      <c r="D85" t="s">
        <v>1322</v>
      </c>
      <c r="E85" t="s">
        <v>579</v>
      </c>
      <c r="F85">
        <v>120</v>
      </c>
      <c r="G85">
        <v>0.5</v>
      </c>
      <c r="H85">
        <v>31</v>
      </c>
      <c r="I85">
        <v>8</v>
      </c>
      <c r="J85">
        <v>5.51</v>
      </c>
      <c r="K85">
        <v>8.6</v>
      </c>
      <c r="L85">
        <v>5.6000000000000001E-2</v>
      </c>
      <c r="M85">
        <v>1.4999999999999999E-2</v>
      </c>
      <c r="N85">
        <v>5.0000000000000001E-3</v>
      </c>
      <c r="O85">
        <v>1E-3</v>
      </c>
      <c r="P85">
        <v>2.5000000000000001E-3</v>
      </c>
      <c r="Q85">
        <v>3.1</v>
      </c>
      <c r="R85">
        <v>6.1</v>
      </c>
      <c r="S85">
        <v>49</v>
      </c>
      <c r="T85">
        <v>0.61</v>
      </c>
      <c r="U85">
        <v>33</v>
      </c>
      <c r="V85">
        <v>16</v>
      </c>
      <c r="W85">
        <v>6.47</v>
      </c>
      <c r="X85">
        <v>9</v>
      </c>
      <c r="Y85">
        <v>0.14000000000000001</v>
      </c>
      <c r="Z85">
        <v>0.01</v>
      </c>
      <c r="AA85">
        <v>1.4E-2</v>
      </c>
      <c r="AB85">
        <v>0</v>
      </c>
      <c r="AC85">
        <v>0</v>
      </c>
      <c r="AD85">
        <v>3.4</v>
      </c>
      <c r="AE85">
        <v>8.1</v>
      </c>
      <c r="AF85">
        <v>43</v>
      </c>
      <c r="AG85" s="16">
        <v>0.21099999999999999</v>
      </c>
      <c r="AH85" s="16">
        <v>0.16300000000000001</v>
      </c>
      <c r="AM85" t="str">
        <v>Cox's Cove</v>
      </c>
    </row>
    <row r="86" spans="1:39" x14ac:dyDescent="0.25">
      <c r="A86" t="s">
        <v>290</v>
      </c>
      <c r="B86" t="s">
        <v>290</v>
      </c>
      <c r="C86" t="s">
        <v>688</v>
      </c>
      <c r="D86" t="s">
        <v>1323</v>
      </c>
      <c r="E86" t="s">
        <v>579</v>
      </c>
      <c r="F86">
        <v>4739</v>
      </c>
      <c r="G86">
        <v>0.7</v>
      </c>
      <c r="H86">
        <v>21</v>
      </c>
      <c r="I86">
        <v>17</v>
      </c>
      <c r="J86">
        <v>6.05</v>
      </c>
      <c r="K86">
        <v>6</v>
      </c>
      <c r="L86">
        <v>0.05</v>
      </c>
      <c r="M86">
        <v>0.02</v>
      </c>
      <c r="N86">
        <v>0.01</v>
      </c>
      <c r="O86">
        <v>2E-3</v>
      </c>
      <c r="P86">
        <v>5.0000000000000001E-3</v>
      </c>
      <c r="Q86">
        <v>4</v>
      </c>
      <c r="R86">
        <v>5.0999999999999996</v>
      </c>
      <c r="S86">
        <v>30</v>
      </c>
      <c r="T86">
        <v>2.2000000000000002</v>
      </c>
      <c r="U86">
        <v>31</v>
      </c>
      <c r="V86">
        <v>12</v>
      </c>
      <c r="W86">
        <v>5.79</v>
      </c>
      <c r="X86">
        <v>6.6</v>
      </c>
      <c r="Y86">
        <v>0.27</v>
      </c>
      <c r="Z86">
        <v>0.02</v>
      </c>
      <c r="AA86">
        <v>2.1999999999999999E-2</v>
      </c>
      <c r="AB86">
        <v>0</v>
      </c>
      <c r="AC86">
        <v>0</v>
      </c>
      <c r="AD86">
        <v>3</v>
      </c>
      <c r="AE86">
        <v>5.4</v>
      </c>
      <c r="AF86">
        <v>38</v>
      </c>
      <c r="AG86" s="16">
        <v>7.7599999999999988E-2</v>
      </c>
      <c r="AH86" s="16">
        <v>0.123</v>
      </c>
      <c r="AM86" t="str">
        <v>Crow Head</v>
      </c>
    </row>
    <row r="87" spans="1:39" x14ac:dyDescent="0.25">
      <c r="A87" t="s">
        <v>291</v>
      </c>
      <c r="B87" t="s">
        <v>291</v>
      </c>
      <c r="C87" t="s">
        <v>689</v>
      </c>
      <c r="D87" t="s">
        <v>1324</v>
      </c>
      <c r="E87" t="s">
        <v>579</v>
      </c>
      <c r="F87">
        <v>737</v>
      </c>
      <c r="G87">
        <v>1.1000000000000001</v>
      </c>
      <c r="H87">
        <v>32</v>
      </c>
      <c r="I87">
        <v>13</v>
      </c>
      <c r="J87">
        <v>5.68</v>
      </c>
      <c r="K87">
        <v>22</v>
      </c>
      <c r="L87">
        <v>0.12</v>
      </c>
      <c r="M87">
        <v>3.7999999999999999E-2</v>
      </c>
      <c r="N87">
        <v>0.05</v>
      </c>
      <c r="O87">
        <v>5.0000000000000001E-3</v>
      </c>
      <c r="P87">
        <v>2.5000000000000001E-3</v>
      </c>
      <c r="Q87">
        <v>3</v>
      </c>
      <c r="R87">
        <v>5.7</v>
      </c>
      <c r="S87">
        <v>40</v>
      </c>
      <c r="T87">
        <v>1.6</v>
      </c>
      <c r="U87">
        <v>11</v>
      </c>
      <c r="V87">
        <v>14</v>
      </c>
      <c r="W87">
        <v>6.42</v>
      </c>
      <c r="X87">
        <v>9</v>
      </c>
      <c r="Y87">
        <v>5.2999999999999999E-2</v>
      </c>
      <c r="Z87">
        <v>0.02</v>
      </c>
      <c r="AA87">
        <v>5.3999999999999999E-2</v>
      </c>
      <c r="AB87">
        <v>0</v>
      </c>
      <c r="AC87">
        <v>0</v>
      </c>
      <c r="AD87">
        <v>3</v>
      </c>
      <c r="AE87">
        <v>5.6</v>
      </c>
      <c r="AF87">
        <v>39</v>
      </c>
      <c r="AG87" s="16">
        <v>0.16800000000000001</v>
      </c>
      <c r="AH87" s="16">
        <v>0.19500000000000001</v>
      </c>
      <c r="AM87" t="str">
        <v>Cupids</v>
      </c>
    </row>
    <row r="88" spans="1:39" x14ac:dyDescent="0.25">
      <c r="A88" t="s">
        <v>292</v>
      </c>
      <c r="B88" t="s">
        <v>292</v>
      </c>
      <c r="C88" t="s">
        <v>690</v>
      </c>
      <c r="D88" t="s">
        <v>1325</v>
      </c>
      <c r="E88" t="s">
        <v>579</v>
      </c>
      <c r="F88">
        <v>504</v>
      </c>
      <c r="G88">
        <v>2.9</v>
      </c>
      <c r="H88">
        <v>170</v>
      </c>
      <c r="I88">
        <v>12</v>
      </c>
      <c r="J88">
        <v>4.6399999999999997</v>
      </c>
      <c r="K88">
        <v>4</v>
      </c>
      <c r="L88">
        <v>0.87</v>
      </c>
      <c r="M88">
        <v>0.02</v>
      </c>
      <c r="N88">
        <v>0.01</v>
      </c>
      <c r="O88">
        <v>1E-3</v>
      </c>
      <c r="P88">
        <v>2.5000000000000001E-3</v>
      </c>
      <c r="Q88">
        <v>3</v>
      </c>
      <c r="R88">
        <v>14</v>
      </c>
      <c r="S88">
        <v>21</v>
      </c>
      <c r="T88">
        <v>1.9</v>
      </c>
      <c r="U88">
        <v>113</v>
      </c>
      <c r="V88">
        <v>16</v>
      </c>
      <c r="W88">
        <v>5.8</v>
      </c>
      <c r="X88">
        <v>18</v>
      </c>
      <c r="Y88">
        <v>0.96</v>
      </c>
      <c r="Z88">
        <v>0.02</v>
      </c>
      <c r="AA88">
        <v>0.16500000000000001</v>
      </c>
      <c r="AB88">
        <v>7.0000000000000001E-3</v>
      </c>
      <c r="AC88">
        <v>0</v>
      </c>
      <c r="AD88">
        <v>1</v>
      </c>
      <c r="AE88">
        <v>16.600000000000001</v>
      </c>
      <c r="AF88">
        <v>60</v>
      </c>
      <c r="AG88" s="16">
        <v>0.98</v>
      </c>
      <c r="AH88" s="16">
        <v>1.32</v>
      </c>
      <c r="AM88" t="str">
        <v>Daniel's Harbour</v>
      </c>
    </row>
    <row r="89" spans="1:39" x14ac:dyDescent="0.25">
      <c r="A89" t="s">
        <v>292</v>
      </c>
      <c r="B89" t="s">
        <v>293</v>
      </c>
      <c r="C89" t="s">
        <v>690</v>
      </c>
      <c r="D89" t="s">
        <v>1325</v>
      </c>
      <c r="E89" t="s">
        <v>579</v>
      </c>
      <c r="F89">
        <v>504</v>
      </c>
      <c r="G89">
        <v>2.9</v>
      </c>
      <c r="H89">
        <v>170</v>
      </c>
      <c r="I89">
        <v>12</v>
      </c>
      <c r="J89">
        <v>4.6399999999999997</v>
      </c>
      <c r="K89">
        <v>4</v>
      </c>
      <c r="L89">
        <v>0.87</v>
      </c>
      <c r="M89">
        <v>0.02</v>
      </c>
      <c r="N89">
        <v>0.01</v>
      </c>
      <c r="O89">
        <v>1E-3</v>
      </c>
      <c r="P89">
        <v>2.5000000000000001E-3</v>
      </c>
      <c r="Q89">
        <v>3</v>
      </c>
      <c r="R89">
        <v>14</v>
      </c>
      <c r="S89">
        <v>21</v>
      </c>
      <c r="T89">
        <v>1.9</v>
      </c>
      <c r="U89">
        <v>113</v>
      </c>
      <c r="V89">
        <v>16</v>
      </c>
      <c r="W89">
        <v>5.8</v>
      </c>
      <c r="X89">
        <v>18</v>
      </c>
      <c r="Y89">
        <v>0.96</v>
      </c>
      <c r="Z89">
        <v>0.02</v>
      </c>
      <c r="AA89">
        <v>0.16500000000000001</v>
      </c>
      <c r="AB89">
        <v>7.0000000000000001E-3</v>
      </c>
      <c r="AC89">
        <v>0</v>
      </c>
      <c r="AD89">
        <v>1</v>
      </c>
      <c r="AE89">
        <v>16.600000000000001</v>
      </c>
      <c r="AF89">
        <v>60</v>
      </c>
      <c r="AG89" s="16">
        <v>0.98</v>
      </c>
      <c r="AH89" s="16">
        <v>1.32</v>
      </c>
      <c r="AM89" t="str">
        <v>Deadman's Bay</v>
      </c>
    </row>
    <row r="90" spans="1:39" x14ac:dyDescent="0.25">
      <c r="A90" t="s">
        <v>294</v>
      </c>
      <c r="B90" t="s">
        <v>294</v>
      </c>
      <c r="C90" t="s">
        <v>691</v>
      </c>
      <c r="D90" t="s">
        <v>1326</v>
      </c>
      <c r="E90" t="s">
        <v>579</v>
      </c>
      <c r="F90">
        <v>153</v>
      </c>
      <c r="G90">
        <v>0.82</v>
      </c>
      <c r="H90">
        <v>33</v>
      </c>
      <c r="I90">
        <v>103</v>
      </c>
      <c r="J90">
        <v>7.5</v>
      </c>
      <c r="K90">
        <v>114</v>
      </c>
      <c r="L90">
        <v>3.2000000000000001E-2</v>
      </c>
      <c r="M90">
        <v>1.2999999999999999E-2</v>
      </c>
      <c r="N90">
        <v>5.0000000000000001E-3</v>
      </c>
      <c r="O90">
        <v>5.0000000000000001E-4</v>
      </c>
      <c r="P90">
        <v>5.0000000000000001E-4</v>
      </c>
      <c r="Q90">
        <v>5</v>
      </c>
      <c r="R90">
        <v>8.6</v>
      </c>
      <c r="S90">
        <v>174</v>
      </c>
      <c r="T90">
        <v>2.4</v>
      </c>
      <c r="U90">
        <v>36</v>
      </c>
      <c r="V90">
        <v>110</v>
      </c>
      <c r="W90">
        <v>7.61</v>
      </c>
      <c r="X90">
        <v>118</v>
      </c>
      <c r="Y90">
        <v>0.15</v>
      </c>
      <c r="Z90">
        <v>0.13</v>
      </c>
      <c r="AA90">
        <v>5.7000000000000002E-2</v>
      </c>
      <c r="AB90">
        <v>1E-3</v>
      </c>
      <c r="AC90">
        <v>0</v>
      </c>
      <c r="AD90">
        <v>5</v>
      </c>
      <c r="AE90">
        <v>9</v>
      </c>
      <c r="AF90">
        <v>192</v>
      </c>
      <c r="AG90" s="16">
        <v>0</v>
      </c>
      <c r="AH90" s="16">
        <v>0</v>
      </c>
      <c r="AM90" t="str">
        <v>Deep Bight</v>
      </c>
    </row>
    <row r="91" spans="1:39" x14ac:dyDescent="0.25">
      <c r="A91" t="s">
        <v>295</v>
      </c>
      <c r="B91" t="s">
        <v>295</v>
      </c>
      <c r="C91" t="s">
        <v>692</v>
      </c>
      <c r="D91" t="s">
        <v>1327</v>
      </c>
      <c r="E91" t="s">
        <v>579</v>
      </c>
      <c r="F91">
        <v>141</v>
      </c>
      <c r="G91">
        <v>0.3</v>
      </c>
      <c r="H91">
        <v>60</v>
      </c>
      <c r="I91">
        <v>210</v>
      </c>
      <c r="J91">
        <v>7.71</v>
      </c>
      <c r="K91">
        <v>260</v>
      </c>
      <c r="L91">
        <v>0.19</v>
      </c>
      <c r="M91">
        <v>1.2E-2</v>
      </c>
      <c r="N91">
        <v>5.0000000000000001E-3</v>
      </c>
      <c r="O91">
        <v>5.0000000000000001E-4</v>
      </c>
      <c r="P91">
        <v>5.0000000000000001E-3</v>
      </c>
      <c r="Q91">
        <v>5</v>
      </c>
      <c r="R91">
        <v>5.8</v>
      </c>
      <c r="S91">
        <v>285</v>
      </c>
      <c r="T91">
        <v>2.6</v>
      </c>
      <c r="U91">
        <v>13</v>
      </c>
      <c r="V91">
        <v>235</v>
      </c>
      <c r="W91">
        <v>7.85</v>
      </c>
      <c r="X91">
        <v>240</v>
      </c>
      <c r="Y91">
        <v>0</v>
      </c>
      <c r="Z91">
        <v>0.02</v>
      </c>
      <c r="AA91">
        <v>8.6999999999999994E-2</v>
      </c>
      <c r="AB91">
        <v>0</v>
      </c>
      <c r="AC91">
        <v>0</v>
      </c>
      <c r="AD91">
        <v>6</v>
      </c>
      <c r="AE91">
        <v>4</v>
      </c>
      <c r="AF91">
        <v>304</v>
      </c>
      <c r="AG91" s="16">
        <v>0</v>
      </c>
      <c r="AH91" s="16">
        <v>0</v>
      </c>
      <c r="AM91" t="str">
        <v>Deer Lake</v>
      </c>
    </row>
    <row r="92" spans="1:39" x14ac:dyDescent="0.25">
      <c r="A92" t="s">
        <v>296</v>
      </c>
      <c r="B92" t="s">
        <v>296</v>
      </c>
      <c r="C92" t="s">
        <v>634</v>
      </c>
      <c r="D92" t="s">
        <v>1328</v>
      </c>
      <c r="E92" t="s">
        <v>579</v>
      </c>
      <c r="F92">
        <v>363</v>
      </c>
      <c r="G92">
        <v>5.4</v>
      </c>
      <c r="H92">
        <v>182</v>
      </c>
      <c r="I92">
        <v>12</v>
      </c>
      <c r="J92">
        <v>5.65</v>
      </c>
      <c r="K92">
        <v>32</v>
      </c>
      <c r="L92">
        <v>0.42</v>
      </c>
      <c r="M92">
        <v>0.12</v>
      </c>
      <c r="N92">
        <v>0.01</v>
      </c>
      <c r="O92">
        <v>3.0000000000000001E-3</v>
      </c>
      <c r="P92">
        <v>2.5000000000000001E-3</v>
      </c>
      <c r="Q92">
        <v>4</v>
      </c>
      <c r="R92">
        <v>18.600000000000001</v>
      </c>
      <c r="S92">
        <v>47</v>
      </c>
      <c r="T92">
        <v>2.1</v>
      </c>
      <c r="U92">
        <v>57</v>
      </c>
      <c r="V92">
        <v>26</v>
      </c>
      <c r="W92">
        <v>4.71</v>
      </c>
      <c r="X92">
        <v>18</v>
      </c>
      <c r="Y92">
        <v>1.01</v>
      </c>
      <c r="Z92">
        <v>1.33</v>
      </c>
      <c r="AA92">
        <v>8.4000000000000005E-2</v>
      </c>
      <c r="AB92">
        <v>2E-3</v>
      </c>
      <c r="AC92">
        <v>0</v>
      </c>
      <c r="AD92">
        <v>8</v>
      </c>
      <c r="AE92">
        <v>9.1999999999999993</v>
      </c>
      <c r="AF92">
        <v>68</v>
      </c>
      <c r="AG92" s="16">
        <v>0.24299999999999999</v>
      </c>
      <c r="AH92" s="16">
        <v>0.40400000000000003</v>
      </c>
      <c r="AM92" t="str">
        <v>Dildo</v>
      </c>
    </row>
    <row r="93" spans="1:39" x14ac:dyDescent="0.25">
      <c r="A93" t="s">
        <v>296</v>
      </c>
      <c r="B93" t="s">
        <v>179</v>
      </c>
      <c r="C93" t="s">
        <v>693</v>
      </c>
      <c r="D93" t="s">
        <v>1329</v>
      </c>
      <c r="E93" t="s">
        <v>241</v>
      </c>
      <c r="F93">
        <v>363</v>
      </c>
      <c r="G93">
        <v>1.6</v>
      </c>
      <c r="H93">
        <v>18</v>
      </c>
      <c r="I93">
        <v>102</v>
      </c>
      <c r="J93">
        <v>6.83</v>
      </c>
      <c r="K93">
        <v>100</v>
      </c>
      <c r="L93">
        <v>0.09</v>
      </c>
      <c r="M93">
        <v>0.41</v>
      </c>
      <c r="N93">
        <v>6.7000000000000002E-3</v>
      </c>
      <c r="O93">
        <v>2.2000000000000001E-3</v>
      </c>
      <c r="P93">
        <v>6.3E-3</v>
      </c>
      <c r="Q93">
        <v>10</v>
      </c>
      <c r="R93">
        <v>7.7</v>
      </c>
      <c r="S93">
        <v>177</v>
      </c>
      <c r="T93">
        <v>2.6</v>
      </c>
      <c r="U93">
        <v>9</v>
      </c>
      <c r="V93">
        <v>101</v>
      </c>
      <c r="W93">
        <v>7.55</v>
      </c>
      <c r="X93">
        <v>104</v>
      </c>
      <c r="Y93">
        <v>0.15</v>
      </c>
      <c r="Z93">
        <v>0.15</v>
      </c>
      <c r="AA93">
        <v>0.18</v>
      </c>
      <c r="AB93">
        <v>6.0000000000000001E-3</v>
      </c>
      <c r="AC93">
        <v>7.0000000000000001E-3</v>
      </c>
      <c r="AD93">
        <v>13</v>
      </c>
      <c r="AE93">
        <v>4.0999999999999996</v>
      </c>
      <c r="AF93">
        <v>190</v>
      </c>
      <c r="AG93" s="16">
        <v>9.5299999999999996E-2</v>
      </c>
      <c r="AH93" s="16">
        <v>5.8500000000000003E-2</v>
      </c>
      <c r="AM93" t="str">
        <v>Dover</v>
      </c>
    </row>
    <row r="94" spans="1:39" x14ac:dyDescent="0.25">
      <c r="A94" t="s">
        <v>296</v>
      </c>
      <c r="B94" t="s">
        <v>179</v>
      </c>
      <c r="C94" t="s">
        <v>694</v>
      </c>
      <c r="D94" t="s">
        <v>1330</v>
      </c>
      <c r="E94" t="s">
        <v>241</v>
      </c>
      <c r="F94">
        <v>363</v>
      </c>
      <c r="G94">
        <v>0.6</v>
      </c>
      <c r="H94">
        <v>6</v>
      </c>
      <c r="I94">
        <v>110</v>
      </c>
      <c r="J94">
        <v>6.5</v>
      </c>
      <c r="K94">
        <v>140</v>
      </c>
      <c r="L94">
        <v>0.06</v>
      </c>
      <c r="M94">
        <v>0.1</v>
      </c>
      <c r="N94">
        <v>2.1999999999999999E-2</v>
      </c>
      <c r="O94">
        <v>5.0000000000000001E-4</v>
      </c>
      <c r="P94">
        <v>4.0000000000000001E-3</v>
      </c>
      <c r="Q94">
        <v>15</v>
      </c>
      <c r="R94">
        <v>1.9</v>
      </c>
      <c r="S94">
        <v>246</v>
      </c>
      <c r="T94">
        <v>2</v>
      </c>
      <c r="U94">
        <v>14</v>
      </c>
      <c r="V94">
        <v>130</v>
      </c>
      <c r="W94">
        <v>7.1</v>
      </c>
      <c r="X94">
        <v>160</v>
      </c>
      <c r="Y94">
        <v>0</v>
      </c>
      <c r="Z94">
        <v>6.7000000000000002E-3</v>
      </c>
      <c r="AA94">
        <v>2.8000000000000001E-2</v>
      </c>
      <c r="AB94">
        <v>0</v>
      </c>
      <c r="AC94">
        <v>2.3999999999999998E-3</v>
      </c>
      <c r="AD94">
        <v>19</v>
      </c>
      <c r="AE94">
        <v>1.4</v>
      </c>
      <c r="AF94">
        <v>261</v>
      </c>
      <c r="AG94" s="16">
        <v>1.4999999999999999E-2</v>
      </c>
      <c r="AH94" s="16">
        <v>0</v>
      </c>
      <c r="AM94" t="str">
        <v>Eastport</v>
      </c>
    </row>
    <row r="95" spans="1:39" x14ac:dyDescent="0.25">
      <c r="A95" t="s">
        <v>695</v>
      </c>
      <c r="B95" t="s">
        <v>297</v>
      </c>
      <c r="C95" t="s">
        <v>696</v>
      </c>
      <c r="D95" t="s">
        <v>1331</v>
      </c>
      <c r="E95" t="s">
        <v>579</v>
      </c>
      <c r="F95">
        <v>1161</v>
      </c>
      <c r="G95">
        <v>1.2</v>
      </c>
      <c r="H95">
        <v>52</v>
      </c>
      <c r="I95">
        <v>13</v>
      </c>
      <c r="J95">
        <v>5.84</v>
      </c>
      <c r="K95">
        <v>45</v>
      </c>
      <c r="L95">
        <v>0.19</v>
      </c>
      <c r="M95">
        <v>5.5E-2</v>
      </c>
      <c r="N95">
        <v>0.05</v>
      </c>
      <c r="O95">
        <v>1E-3</v>
      </c>
      <c r="P95">
        <v>2.5000000000000001E-3</v>
      </c>
      <c r="Q95">
        <v>3</v>
      </c>
      <c r="R95">
        <v>7.5</v>
      </c>
      <c r="S95">
        <v>57</v>
      </c>
      <c r="T95">
        <v>6.3</v>
      </c>
      <c r="U95">
        <v>49</v>
      </c>
      <c r="V95">
        <v>24</v>
      </c>
      <c r="W95">
        <v>5.4</v>
      </c>
      <c r="X95">
        <v>9</v>
      </c>
      <c r="Y95">
        <v>0.83</v>
      </c>
      <c r="Z95">
        <v>0.56999999999999995</v>
      </c>
      <c r="AA95">
        <v>0.77900000000000003</v>
      </c>
      <c r="AB95">
        <v>2E-3</v>
      </c>
      <c r="AC95">
        <v>0</v>
      </c>
      <c r="AD95">
        <v>3</v>
      </c>
      <c r="AE95">
        <v>9.4</v>
      </c>
      <c r="AF95">
        <v>44</v>
      </c>
      <c r="AG95" s="16">
        <v>0.24299999999999999</v>
      </c>
      <c r="AH95" s="16">
        <v>1.2</v>
      </c>
      <c r="AM95" t="str">
        <v>Eddies Cove West</v>
      </c>
    </row>
    <row r="96" spans="1:39" x14ac:dyDescent="0.25">
      <c r="A96" t="s">
        <v>695</v>
      </c>
      <c r="B96" t="s">
        <v>560</v>
      </c>
      <c r="C96" t="s">
        <v>697</v>
      </c>
      <c r="D96" t="s">
        <v>1332</v>
      </c>
      <c r="E96" t="s">
        <v>579</v>
      </c>
      <c r="F96">
        <v>1161</v>
      </c>
      <c r="G96">
        <v>0.8</v>
      </c>
      <c r="H96">
        <v>58</v>
      </c>
      <c r="I96">
        <v>8</v>
      </c>
      <c r="J96">
        <v>5.4</v>
      </c>
      <c r="K96">
        <v>13</v>
      </c>
      <c r="L96">
        <v>0.23</v>
      </c>
      <c r="M96">
        <v>0.04</v>
      </c>
      <c r="N96">
        <v>0.05</v>
      </c>
      <c r="O96">
        <v>1E-3</v>
      </c>
      <c r="P96">
        <v>2.5000000000000001E-3</v>
      </c>
      <c r="Q96">
        <v>4</v>
      </c>
      <c r="R96">
        <v>8.4</v>
      </c>
      <c r="S96">
        <v>40</v>
      </c>
      <c r="T96">
        <v>1</v>
      </c>
      <c r="U96">
        <v>38</v>
      </c>
      <c r="V96">
        <v>23</v>
      </c>
      <c r="W96">
        <v>4.3899999999999997</v>
      </c>
      <c r="X96">
        <v>10</v>
      </c>
      <c r="Y96">
        <v>0.13</v>
      </c>
      <c r="Z96">
        <v>0.01</v>
      </c>
      <c r="AA96">
        <v>0.77700000000000002</v>
      </c>
      <c r="AB96">
        <v>1E-3</v>
      </c>
      <c r="AC96">
        <v>0</v>
      </c>
      <c r="AD96">
        <v>4</v>
      </c>
      <c r="AE96">
        <v>9.1</v>
      </c>
      <c r="AF96">
        <v>185</v>
      </c>
      <c r="AG96" s="16">
        <v>0.35</v>
      </c>
      <c r="AH96" s="16">
        <v>0.64400000000000002</v>
      </c>
      <c r="AM96" t="str">
        <v>Elliston</v>
      </c>
    </row>
    <row r="97" spans="1:39" x14ac:dyDescent="0.25">
      <c r="A97" t="s">
        <v>698</v>
      </c>
      <c r="B97" t="s">
        <v>103</v>
      </c>
      <c r="C97" t="s">
        <v>699</v>
      </c>
      <c r="D97" t="s">
        <v>1333</v>
      </c>
      <c r="E97" t="s">
        <v>241</v>
      </c>
      <c r="F97">
        <v>282</v>
      </c>
      <c r="G97">
        <v>0.5</v>
      </c>
      <c r="H97">
        <v>2</v>
      </c>
      <c r="I97">
        <v>82</v>
      </c>
      <c r="J97">
        <v>6.41</v>
      </c>
      <c r="K97">
        <v>44</v>
      </c>
      <c r="L97">
        <v>0.02</v>
      </c>
      <c r="M97">
        <v>5.0000000000000001E-3</v>
      </c>
      <c r="N97">
        <v>6.0000000000000001E-3</v>
      </c>
      <c r="O97">
        <v>5.0000000000000001E-4</v>
      </c>
      <c r="P97">
        <v>1.7000000000000001E-2</v>
      </c>
      <c r="Q97">
        <v>15</v>
      </c>
      <c r="R97">
        <v>4.4000000000000004</v>
      </c>
      <c r="S97">
        <v>185</v>
      </c>
      <c r="T97">
        <v>0.7</v>
      </c>
      <c r="U97">
        <v>2</v>
      </c>
      <c r="V97">
        <v>132</v>
      </c>
      <c r="W97">
        <v>6.94</v>
      </c>
      <c r="X97">
        <v>116</v>
      </c>
      <c r="Y97">
        <v>0</v>
      </c>
      <c r="Z97">
        <v>2.5000000000000001E-3</v>
      </c>
      <c r="AA97">
        <v>4.1000000000000002E-2</v>
      </c>
      <c r="AB97">
        <v>1E-3</v>
      </c>
      <c r="AC97">
        <v>1.2999999999999999E-2</v>
      </c>
      <c r="AD97">
        <v>13</v>
      </c>
      <c r="AE97">
        <v>0.9</v>
      </c>
      <c r="AF97">
        <v>181</v>
      </c>
      <c r="AG97" s="16">
        <v>4.6600000000000003E-2</v>
      </c>
      <c r="AH97" s="16">
        <v>4.9000000000000007E-3</v>
      </c>
      <c r="AM97" t="str">
        <v>Embree</v>
      </c>
    </row>
    <row r="98" spans="1:39" x14ac:dyDescent="0.25">
      <c r="A98" t="s">
        <v>698</v>
      </c>
      <c r="B98" t="s">
        <v>168</v>
      </c>
      <c r="C98" t="s">
        <v>700</v>
      </c>
      <c r="D98" t="s">
        <v>1334</v>
      </c>
      <c r="E98" t="s">
        <v>241</v>
      </c>
      <c r="F98">
        <v>282</v>
      </c>
      <c r="G98">
        <v>0.2</v>
      </c>
      <c r="H98">
        <v>0</v>
      </c>
      <c r="I98">
        <v>120</v>
      </c>
      <c r="J98">
        <v>7.92</v>
      </c>
      <c r="K98">
        <v>112</v>
      </c>
      <c r="L98">
        <v>0</v>
      </c>
      <c r="M98">
        <v>1</v>
      </c>
      <c r="N98">
        <v>2.5999999999999999E-2</v>
      </c>
      <c r="O98">
        <v>0</v>
      </c>
      <c r="P98">
        <v>2.2000000000000001E-3</v>
      </c>
      <c r="Q98">
        <v>6</v>
      </c>
      <c r="R98">
        <v>2</v>
      </c>
      <c r="S98">
        <v>159</v>
      </c>
      <c r="T98">
        <v>0.7</v>
      </c>
      <c r="U98">
        <v>7</v>
      </c>
      <c r="V98">
        <v>130</v>
      </c>
      <c r="W98">
        <v>7.79</v>
      </c>
      <c r="X98">
        <v>122</v>
      </c>
      <c r="Y98">
        <v>0</v>
      </c>
      <c r="Z98">
        <v>0.43</v>
      </c>
      <c r="AA98">
        <v>5.6000000000000001E-2</v>
      </c>
      <c r="AB98">
        <v>0</v>
      </c>
      <c r="AC98">
        <v>2E-3</v>
      </c>
      <c r="AD98">
        <v>6.5</v>
      </c>
      <c r="AE98">
        <v>2.4</v>
      </c>
      <c r="AF98">
        <v>183</v>
      </c>
      <c r="AG98" s="16">
        <v>3.9399999999999998E-2</v>
      </c>
      <c r="AH98" s="16">
        <v>9.4000000000000004E-3</v>
      </c>
      <c r="AM98" t="str">
        <v>Englee</v>
      </c>
    </row>
    <row r="99" spans="1:39" x14ac:dyDescent="0.25">
      <c r="A99" t="s">
        <v>698</v>
      </c>
      <c r="B99" t="s">
        <v>176</v>
      </c>
      <c r="C99" t="s">
        <v>701</v>
      </c>
      <c r="D99" t="s">
        <v>1335</v>
      </c>
      <c r="E99" t="s">
        <v>241</v>
      </c>
      <c r="F99">
        <v>282</v>
      </c>
      <c r="G99">
        <v>0.8</v>
      </c>
      <c r="H99">
        <v>2</v>
      </c>
      <c r="I99">
        <v>102</v>
      </c>
      <c r="J99">
        <v>7.28</v>
      </c>
      <c r="K99">
        <v>89</v>
      </c>
      <c r="L99">
        <v>0.04</v>
      </c>
      <c r="M99">
        <v>1.2E-2</v>
      </c>
      <c r="N99">
        <v>8.0000000000000002E-3</v>
      </c>
      <c r="O99">
        <v>8.9999999999999998E-4</v>
      </c>
      <c r="P99">
        <v>2.3E-2</v>
      </c>
      <c r="Q99">
        <v>8</v>
      </c>
      <c r="R99">
        <v>1.3</v>
      </c>
      <c r="S99">
        <v>162</v>
      </c>
      <c r="T99">
        <v>0.91</v>
      </c>
      <c r="U99">
        <v>2</v>
      </c>
      <c r="V99">
        <v>116</v>
      </c>
      <c r="W99">
        <v>8.0299999999999994</v>
      </c>
      <c r="X99">
        <v>96</v>
      </c>
      <c r="Y99">
        <v>0</v>
      </c>
      <c r="Z99">
        <v>0</v>
      </c>
      <c r="AA99">
        <v>2.9000000000000001E-2</v>
      </c>
      <c r="AB99">
        <v>0</v>
      </c>
      <c r="AC99">
        <v>0.03</v>
      </c>
      <c r="AD99">
        <v>7</v>
      </c>
      <c r="AE99">
        <v>2.1</v>
      </c>
      <c r="AF99">
        <v>180</v>
      </c>
      <c r="AG99" s="16">
        <v>1.44E-2</v>
      </c>
      <c r="AH99" s="16">
        <v>2.8E-3</v>
      </c>
      <c r="AM99" t="str">
        <v>Fairbanks-Hillgrade</v>
      </c>
    </row>
    <row r="100" spans="1:39" x14ac:dyDescent="0.25">
      <c r="A100" t="s">
        <v>698</v>
      </c>
      <c r="B100" t="s">
        <v>230</v>
      </c>
      <c r="C100" t="s">
        <v>702</v>
      </c>
      <c r="D100" t="s">
        <v>1336</v>
      </c>
      <c r="E100" t="s">
        <v>241</v>
      </c>
      <c r="F100">
        <v>282</v>
      </c>
      <c r="G100">
        <v>1</v>
      </c>
      <c r="H100">
        <v>4</v>
      </c>
      <c r="I100">
        <v>98</v>
      </c>
      <c r="J100">
        <v>7.96</v>
      </c>
      <c r="K100">
        <v>82</v>
      </c>
      <c r="L100">
        <v>0</v>
      </c>
      <c r="M100">
        <v>0.36</v>
      </c>
      <c r="N100">
        <v>1.7999999999999999E-2</v>
      </c>
      <c r="O100">
        <v>0</v>
      </c>
      <c r="P100">
        <v>8.9999999999999993E-3</v>
      </c>
      <c r="Q100">
        <v>28</v>
      </c>
      <c r="R100">
        <v>1.5</v>
      </c>
      <c r="S100">
        <v>280</v>
      </c>
      <c r="T100">
        <v>1.7</v>
      </c>
      <c r="U100">
        <v>6</v>
      </c>
      <c r="V100">
        <v>116</v>
      </c>
      <c r="W100">
        <v>7.93</v>
      </c>
      <c r="X100">
        <v>47</v>
      </c>
      <c r="Y100">
        <v>0.04</v>
      </c>
      <c r="Z100">
        <v>3.0999999999999999E-3</v>
      </c>
      <c r="AA100">
        <v>0.01</v>
      </c>
      <c r="AB100">
        <v>0</v>
      </c>
      <c r="AC100">
        <v>8.0000000000000002E-3</v>
      </c>
      <c r="AD100">
        <v>24</v>
      </c>
      <c r="AE100">
        <v>2.2000000000000002</v>
      </c>
      <c r="AF100">
        <v>315</v>
      </c>
      <c r="AG100" s="16">
        <v>3.1100000000000003E-2</v>
      </c>
      <c r="AH100" s="16">
        <v>2.0399999999999998E-2</v>
      </c>
      <c r="AM100" t="str">
        <v>Fermeuse</v>
      </c>
    </row>
    <row r="101" spans="1:39" x14ac:dyDescent="0.25">
      <c r="A101" t="s">
        <v>698</v>
      </c>
      <c r="B101" t="s">
        <v>231</v>
      </c>
      <c r="C101" t="s">
        <v>703</v>
      </c>
      <c r="D101" t="s">
        <v>1337</v>
      </c>
      <c r="E101" t="s">
        <v>241</v>
      </c>
      <c r="F101">
        <v>282</v>
      </c>
      <c r="G101">
        <v>0.2</v>
      </c>
      <c r="H101">
        <v>1</v>
      </c>
      <c r="I101">
        <v>124</v>
      </c>
      <c r="J101">
        <v>7.33</v>
      </c>
      <c r="K101">
        <v>102</v>
      </c>
      <c r="L101">
        <v>0.25</v>
      </c>
      <c r="M101">
        <v>2.7E-2</v>
      </c>
      <c r="N101">
        <v>4.3999999999999997E-2</v>
      </c>
      <c r="O101">
        <v>3.0000000000000001E-3</v>
      </c>
      <c r="P101">
        <v>0.03</v>
      </c>
      <c r="Q101">
        <v>15</v>
      </c>
      <c r="R101">
        <v>1.1000000000000001</v>
      </c>
      <c r="S101">
        <v>231</v>
      </c>
      <c r="T101">
        <v>0.56999999999999995</v>
      </c>
      <c r="U101">
        <v>3</v>
      </c>
      <c r="V101">
        <v>129</v>
      </c>
      <c r="W101">
        <v>7.96</v>
      </c>
      <c r="X101">
        <v>78</v>
      </c>
      <c r="Y101">
        <v>0</v>
      </c>
      <c r="Z101">
        <v>6.1000000000000004E-3</v>
      </c>
      <c r="AA101">
        <v>6.0000000000000001E-3</v>
      </c>
      <c r="AB101">
        <v>0</v>
      </c>
      <c r="AC101">
        <v>2.5000000000000001E-2</v>
      </c>
      <c r="AD101">
        <v>23</v>
      </c>
      <c r="AE101">
        <v>1.5</v>
      </c>
      <c r="AF101">
        <v>280</v>
      </c>
      <c r="AG101" s="16">
        <v>1.66E-2</v>
      </c>
      <c r="AH101" s="16">
        <v>2.1000000000000003E-3</v>
      </c>
      <c r="AM101" t="str">
        <v>Ferryland</v>
      </c>
    </row>
    <row r="102" spans="1:39" x14ac:dyDescent="0.25">
      <c r="A102" t="s">
        <v>698</v>
      </c>
      <c r="B102" t="s">
        <v>232</v>
      </c>
      <c r="C102" t="s">
        <v>704</v>
      </c>
      <c r="D102" t="s">
        <v>1338</v>
      </c>
      <c r="E102" t="s">
        <v>241</v>
      </c>
      <c r="F102">
        <v>282</v>
      </c>
      <c r="G102">
        <v>0.5</v>
      </c>
      <c r="H102">
        <v>2</v>
      </c>
      <c r="I102">
        <v>157</v>
      </c>
      <c r="J102">
        <v>7.34</v>
      </c>
      <c r="K102">
        <v>205</v>
      </c>
      <c r="L102">
        <v>0.02</v>
      </c>
      <c r="M102">
        <v>0.06</v>
      </c>
      <c r="N102">
        <v>2E-3</v>
      </c>
      <c r="O102">
        <v>5.0000000000000001E-4</v>
      </c>
      <c r="P102">
        <v>3.0000000000000001E-3</v>
      </c>
      <c r="Q102">
        <v>18</v>
      </c>
      <c r="R102">
        <v>3.3</v>
      </c>
      <c r="S102">
        <v>397</v>
      </c>
      <c r="T102">
        <v>1</v>
      </c>
      <c r="U102">
        <v>6</v>
      </c>
      <c r="V102">
        <v>182</v>
      </c>
      <c r="W102">
        <v>7.81</v>
      </c>
      <c r="X102">
        <v>218</v>
      </c>
      <c r="Y102">
        <v>0</v>
      </c>
      <c r="Z102">
        <v>0.08</v>
      </c>
      <c r="AA102">
        <v>2.5999999999999999E-2</v>
      </c>
      <c r="AB102">
        <v>0</v>
      </c>
      <c r="AC102">
        <v>3.0000000000000001E-3</v>
      </c>
      <c r="AD102">
        <v>19</v>
      </c>
      <c r="AE102">
        <v>1.9</v>
      </c>
      <c r="AF102">
        <v>487</v>
      </c>
      <c r="AG102" s="16">
        <v>1.6E-2</v>
      </c>
      <c r="AH102" s="16">
        <v>0.01</v>
      </c>
      <c r="AM102" t="str">
        <v>Flat Bay</v>
      </c>
    </row>
    <row r="103" spans="1:39" x14ac:dyDescent="0.25">
      <c r="A103" t="s">
        <v>298</v>
      </c>
      <c r="B103" t="s">
        <v>298</v>
      </c>
      <c r="C103" t="s">
        <v>705</v>
      </c>
      <c r="D103" t="s">
        <v>1339</v>
      </c>
      <c r="E103" t="s">
        <v>579</v>
      </c>
      <c r="F103">
        <v>37</v>
      </c>
      <c r="G103">
        <v>2.5</v>
      </c>
      <c r="H103">
        <v>277</v>
      </c>
      <c r="I103">
        <v>57.6</v>
      </c>
      <c r="J103">
        <v>6.34</v>
      </c>
      <c r="K103">
        <v>52</v>
      </c>
      <c r="L103">
        <v>0.87</v>
      </c>
      <c r="M103">
        <v>1.39</v>
      </c>
      <c r="N103">
        <v>5.0000000000000001E-3</v>
      </c>
      <c r="O103">
        <v>1E-3</v>
      </c>
      <c r="P103">
        <v>2.5000000000000001E-3</v>
      </c>
      <c r="Q103">
        <v>20</v>
      </c>
      <c r="R103">
        <v>27.3</v>
      </c>
      <c r="S103">
        <v>290</v>
      </c>
      <c r="T103">
        <v>2.9</v>
      </c>
      <c r="U103">
        <v>165</v>
      </c>
      <c r="V103">
        <v>44</v>
      </c>
      <c r="W103">
        <v>6.82</v>
      </c>
      <c r="X103">
        <v>100</v>
      </c>
      <c r="Y103">
        <v>3.95</v>
      </c>
      <c r="Z103">
        <v>1.52</v>
      </c>
      <c r="AA103">
        <v>4.2999999999999997E-2</v>
      </c>
      <c r="AB103">
        <v>2.0999999999999999E-3</v>
      </c>
      <c r="AC103">
        <v>2.5999999999999999E-3</v>
      </c>
      <c r="AD103">
        <v>23</v>
      </c>
      <c r="AE103">
        <v>15.1</v>
      </c>
      <c r="AF103">
        <v>362</v>
      </c>
      <c r="AG103" s="16">
        <v>1.4E-3</v>
      </c>
      <c r="AH103" s="16">
        <v>0</v>
      </c>
      <c r="AM103" t="str">
        <v>Flat Bay West</v>
      </c>
    </row>
    <row r="104" spans="1:39" x14ac:dyDescent="0.25">
      <c r="A104" t="s">
        <v>706</v>
      </c>
      <c r="B104" t="s">
        <v>123</v>
      </c>
      <c r="C104" t="s">
        <v>707</v>
      </c>
      <c r="D104" t="s">
        <v>1340</v>
      </c>
      <c r="E104" t="s">
        <v>241</v>
      </c>
      <c r="F104">
        <v>257</v>
      </c>
      <c r="G104">
        <v>0.93</v>
      </c>
      <c r="H104">
        <v>78</v>
      </c>
      <c r="I104">
        <v>250</v>
      </c>
      <c r="J104">
        <v>7.87</v>
      </c>
      <c r="K104">
        <v>200</v>
      </c>
      <c r="L104">
        <v>0.13</v>
      </c>
      <c r="M104">
        <v>0.46</v>
      </c>
      <c r="N104">
        <v>0.11</v>
      </c>
      <c r="O104">
        <v>7.1000000000000004E-3</v>
      </c>
      <c r="P104">
        <v>5.8999999999999999E-3</v>
      </c>
      <c r="Q104">
        <v>17</v>
      </c>
      <c r="R104">
        <v>11</v>
      </c>
      <c r="S104">
        <v>460</v>
      </c>
      <c r="T104">
        <v>0.7</v>
      </c>
      <c r="U104">
        <v>2</v>
      </c>
      <c r="V104">
        <v>16</v>
      </c>
      <c r="W104">
        <v>6.44</v>
      </c>
      <c r="X104">
        <v>5</v>
      </c>
      <c r="Y104">
        <v>0</v>
      </c>
      <c r="Z104">
        <v>0.04</v>
      </c>
      <c r="AA104">
        <v>7.0000000000000001E-3</v>
      </c>
      <c r="AB104">
        <v>0</v>
      </c>
      <c r="AC104">
        <v>1.4E-3</v>
      </c>
      <c r="AD104">
        <v>0</v>
      </c>
      <c r="AE104">
        <v>0.7</v>
      </c>
      <c r="AF104">
        <v>30</v>
      </c>
      <c r="AG104" s="16">
        <v>3.5999999999999999E-3</v>
      </c>
      <c r="AH104" s="16">
        <v>4.2000000000000006E-3</v>
      </c>
      <c r="AM104" t="str">
        <v>Fleur de Lys</v>
      </c>
    </row>
    <row r="105" spans="1:39" x14ac:dyDescent="0.25">
      <c r="A105" t="s">
        <v>708</v>
      </c>
      <c r="B105" t="s">
        <v>299</v>
      </c>
      <c r="C105" t="s">
        <v>709</v>
      </c>
      <c r="D105" t="s">
        <v>1341</v>
      </c>
      <c r="E105" t="s">
        <v>579</v>
      </c>
      <c r="F105">
        <v>4170</v>
      </c>
      <c r="G105">
        <v>3.6</v>
      </c>
      <c r="H105">
        <v>251</v>
      </c>
      <c r="I105">
        <v>15</v>
      </c>
      <c r="J105">
        <v>4.57</v>
      </c>
      <c r="K105">
        <v>22</v>
      </c>
      <c r="L105">
        <v>0.57999999999999996</v>
      </c>
      <c r="M105">
        <v>9.9990000000000006</v>
      </c>
      <c r="N105">
        <v>0.02</v>
      </c>
      <c r="O105">
        <v>1.0999999999999999E-2</v>
      </c>
      <c r="P105">
        <v>2.5000000000000001E-3</v>
      </c>
      <c r="Q105">
        <v>20</v>
      </c>
      <c r="R105">
        <v>15.8</v>
      </c>
      <c r="S105">
        <v>53</v>
      </c>
      <c r="T105">
        <v>1.8</v>
      </c>
      <c r="U105">
        <v>19</v>
      </c>
      <c r="V105">
        <v>13</v>
      </c>
      <c r="W105">
        <v>4.8899999999999997</v>
      </c>
      <c r="X105">
        <v>47</v>
      </c>
      <c r="Y105">
        <v>0.17</v>
      </c>
      <c r="Z105">
        <v>1.0999999999999999E-2</v>
      </c>
      <c r="AA105">
        <v>3.7999999999999999E-2</v>
      </c>
      <c r="AB105">
        <v>7.3999999999999999E-4</v>
      </c>
      <c r="AC105">
        <v>0</v>
      </c>
      <c r="AD105">
        <v>38</v>
      </c>
      <c r="AE105">
        <v>3.7</v>
      </c>
      <c r="AF105">
        <v>88</v>
      </c>
      <c r="AG105" s="16">
        <v>0.24099999999999999</v>
      </c>
      <c r="AH105" s="16">
        <v>0.32</v>
      </c>
      <c r="AM105" t="str">
        <v>Flower's Cove</v>
      </c>
    </row>
    <row r="106" spans="1:39" x14ac:dyDescent="0.25">
      <c r="A106" t="s">
        <v>300</v>
      </c>
      <c r="B106" t="s">
        <v>300</v>
      </c>
      <c r="C106" t="s">
        <v>710</v>
      </c>
      <c r="D106" t="s">
        <v>1342</v>
      </c>
      <c r="E106" t="s">
        <v>579</v>
      </c>
      <c r="F106">
        <v>308</v>
      </c>
      <c r="G106">
        <v>1.6</v>
      </c>
      <c r="H106">
        <v>90</v>
      </c>
      <c r="I106">
        <v>9</v>
      </c>
      <c r="J106">
        <v>4.96</v>
      </c>
      <c r="K106">
        <v>6</v>
      </c>
      <c r="L106">
        <v>0.4</v>
      </c>
      <c r="M106">
        <v>0.04</v>
      </c>
      <c r="N106">
        <v>2E-3</v>
      </c>
      <c r="O106">
        <v>5.0000000000000001E-4</v>
      </c>
      <c r="P106">
        <v>5.0000000000000001E-4</v>
      </c>
      <c r="Q106">
        <v>3</v>
      </c>
      <c r="R106">
        <v>12.7</v>
      </c>
      <c r="S106">
        <v>20</v>
      </c>
      <c r="T106">
        <v>2.2000000000000002</v>
      </c>
      <c r="U106">
        <v>91</v>
      </c>
      <c r="V106">
        <v>10</v>
      </c>
      <c r="W106">
        <v>4.6500000000000004</v>
      </c>
      <c r="X106">
        <v>5.8</v>
      </c>
      <c r="Y106">
        <v>0.43</v>
      </c>
      <c r="Z106">
        <v>2.1000000000000001E-2</v>
      </c>
      <c r="AA106">
        <v>1.2</v>
      </c>
      <c r="AB106">
        <v>6.3E-3</v>
      </c>
      <c r="AC106">
        <v>0</v>
      </c>
      <c r="AD106">
        <v>3</v>
      </c>
      <c r="AE106">
        <v>13</v>
      </c>
      <c r="AF106">
        <v>23</v>
      </c>
      <c r="AG106" s="16">
        <v>0.25700000000000001</v>
      </c>
      <c r="AH106" s="16">
        <v>0.64600000000000002</v>
      </c>
      <c r="AM106" t="str">
        <v>Fogo Island</v>
      </c>
    </row>
    <row r="107" spans="1:39" x14ac:dyDescent="0.25">
      <c r="A107" t="s">
        <v>300</v>
      </c>
      <c r="B107" t="s">
        <v>301</v>
      </c>
      <c r="C107" t="s">
        <v>710</v>
      </c>
      <c r="D107" t="s">
        <v>1342</v>
      </c>
      <c r="E107" t="s">
        <v>579</v>
      </c>
      <c r="F107">
        <v>308</v>
      </c>
      <c r="G107">
        <v>1.6</v>
      </c>
      <c r="H107">
        <v>90</v>
      </c>
      <c r="I107">
        <v>9</v>
      </c>
      <c r="J107">
        <v>4.96</v>
      </c>
      <c r="K107">
        <v>6</v>
      </c>
      <c r="L107">
        <v>0.4</v>
      </c>
      <c r="M107">
        <v>0.04</v>
      </c>
      <c r="N107">
        <v>2E-3</v>
      </c>
      <c r="O107">
        <v>5.0000000000000001E-4</v>
      </c>
      <c r="P107">
        <v>5.0000000000000001E-4</v>
      </c>
      <c r="Q107">
        <v>3</v>
      </c>
      <c r="R107">
        <v>12.7</v>
      </c>
      <c r="S107">
        <v>20</v>
      </c>
      <c r="T107">
        <v>2.2000000000000002</v>
      </c>
      <c r="U107">
        <v>91</v>
      </c>
      <c r="V107">
        <v>10</v>
      </c>
      <c r="W107">
        <v>4.6500000000000004</v>
      </c>
      <c r="X107">
        <v>5.8</v>
      </c>
      <c r="Y107">
        <v>0.43</v>
      </c>
      <c r="Z107">
        <v>2.1000000000000001E-2</v>
      </c>
      <c r="AA107">
        <v>1.2</v>
      </c>
      <c r="AB107">
        <v>6.3E-3</v>
      </c>
      <c r="AC107">
        <v>0</v>
      </c>
      <c r="AD107">
        <v>3</v>
      </c>
      <c r="AE107">
        <v>13</v>
      </c>
      <c r="AF107">
        <v>23</v>
      </c>
      <c r="AG107" s="16">
        <v>0.25700000000000001</v>
      </c>
      <c r="AH107" s="16">
        <v>0.64600000000000002</v>
      </c>
      <c r="AM107" t="str">
        <v>Forresters Point</v>
      </c>
    </row>
    <row r="108" spans="1:39" x14ac:dyDescent="0.25">
      <c r="A108" t="s">
        <v>302</v>
      </c>
      <c r="B108" t="s">
        <v>302</v>
      </c>
      <c r="C108" t="s">
        <v>711</v>
      </c>
      <c r="D108" t="s">
        <v>1343</v>
      </c>
      <c r="E108" t="s">
        <v>579</v>
      </c>
      <c r="F108">
        <v>634</v>
      </c>
      <c r="G108">
        <v>1.5</v>
      </c>
      <c r="H108">
        <v>22</v>
      </c>
      <c r="I108">
        <v>14</v>
      </c>
      <c r="J108">
        <v>6.57</v>
      </c>
      <c r="K108">
        <v>12</v>
      </c>
      <c r="L108">
        <v>0.18</v>
      </c>
      <c r="M108">
        <v>6.8000000000000005E-2</v>
      </c>
      <c r="N108">
        <v>5.0000000000000001E-3</v>
      </c>
      <c r="O108">
        <v>3.0000000000000001E-3</v>
      </c>
      <c r="P108">
        <v>2.5000000000000001E-3</v>
      </c>
      <c r="Q108">
        <v>3</v>
      </c>
      <c r="R108">
        <v>4.2</v>
      </c>
      <c r="S108">
        <v>20</v>
      </c>
      <c r="T108">
        <v>2.9</v>
      </c>
      <c r="U108">
        <v>9.6</v>
      </c>
      <c r="V108">
        <v>12</v>
      </c>
      <c r="W108">
        <v>6.47</v>
      </c>
      <c r="X108">
        <v>12</v>
      </c>
      <c r="Y108">
        <v>0.15</v>
      </c>
      <c r="Z108">
        <v>2.4E-2</v>
      </c>
      <c r="AA108">
        <v>0.23200000000000001</v>
      </c>
      <c r="AB108">
        <v>1.6000000000000001E-3</v>
      </c>
      <c r="AC108">
        <v>0</v>
      </c>
      <c r="AD108">
        <v>3</v>
      </c>
      <c r="AE108">
        <v>4.0999999999999996</v>
      </c>
      <c r="AF108">
        <v>24</v>
      </c>
      <c r="AG108" s="16">
        <v>0.14000000000000001</v>
      </c>
      <c r="AH108" s="16">
        <v>0.19400000000000001</v>
      </c>
      <c r="AM108" t="str">
        <v>Forteau</v>
      </c>
    </row>
    <row r="109" spans="1:39" x14ac:dyDescent="0.25">
      <c r="A109" t="s">
        <v>712</v>
      </c>
      <c r="B109" t="s">
        <v>303</v>
      </c>
      <c r="C109" t="s">
        <v>713</v>
      </c>
      <c r="D109" t="s">
        <v>1344</v>
      </c>
      <c r="E109" t="s">
        <v>579</v>
      </c>
      <c r="F109">
        <v>6036</v>
      </c>
      <c r="G109">
        <v>8.5</v>
      </c>
      <c r="H109">
        <v>159</v>
      </c>
      <c r="I109">
        <v>38</v>
      </c>
      <c r="J109">
        <v>5.41</v>
      </c>
      <c r="K109">
        <v>11</v>
      </c>
      <c r="L109">
        <v>0.72</v>
      </c>
      <c r="M109">
        <v>0.17</v>
      </c>
      <c r="N109">
        <v>7.9000000000000001E-2</v>
      </c>
      <c r="O109">
        <v>3.0000000000000001E-3</v>
      </c>
      <c r="P109">
        <v>5.0000000000000001E-3</v>
      </c>
      <c r="Q109">
        <v>36</v>
      </c>
      <c r="R109">
        <v>15.3</v>
      </c>
      <c r="S109">
        <v>49</v>
      </c>
      <c r="T109">
        <v>5.7</v>
      </c>
      <c r="U109">
        <v>4</v>
      </c>
      <c r="V109">
        <v>21</v>
      </c>
      <c r="W109">
        <v>6.12</v>
      </c>
      <c r="X109">
        <v>38</v>
      </c>
      <c r="Y109">
        <v>0.89</v>
      </c>
      <c r="Z109">
        <v>0.02</v>
      </c>
      <c r="AA109">
        <v>2.5000000000000001E-2</v>
      </c>
      <c r="AB109">
        <v>0</v>
      </c>
      <c r="AC109">
        <v>0</v>
      </c>
      <c r="AD109">
        <v>37</v>
      </c>
      <c r="AE109">
        <v>3.2</v>
      </c>
      <c r="AF109">
        <v>90</v>
      </c>
      <c r="AG109" s="16">
        <v>0.15</v>
      </c>
      <c r="AH109" s="16">
        <v>0.11</v>
      </c>
      <c r="AM109" t="str">
        <v>Fortune</v>
      </c>
    </row>
    <row r="110" spans="1:39" x14ac:dyDescent="0.25">
      <c r="A110" t="s">
        <v>714</v>
      </c>
      <c r="B110" t="s">
        <v>304</v>
      </c>
      <c r="C110" t="s">
        <v>715</v>
      </c>
      <c r="D110" t="s">
        <v>1345</v>
      </c>
      <c r="E110" t="s">
        <v>579</v>
      </c>
      <c r="F110">
        <v>1396</v>
      </c>
      <c r="G110">
        <v>1.1000000000000001</v>
      </c>
      <c r="H110">
        <v>19</v>
      </c>
      <c r="I110">
        <v>9</v>
      </c>
      <c r="J110">
        <v>5.86</v>
      </c>
      <c r="K110">
        <v>6.4</v>
      </c>
      <c r="L110">
        <v>3.6999999999999998E-2</v>
      </c>
      <c r="M110">
        <v>2.7E-2</v>
      </c>
      <c r="N110">
        <v>0.03</v>
      </c>
      <c r="O110">
        <v>1E-3</v>
      </c>
      <c r="P110">
        <v>2.5000000000000001E-3</v>
      </c>
      <c r="Q110">
        <v>3</v>
      </c>
      <c r="R110">
        <v>4.0999999999999996</v>
      </c>
      <c r="S110">
        <v>30</v>
      </c>
      <c r="T110">
        <v>2.8</v>
      </c>
      <c r="U110">
        <v>21</v>
      </c>
      <c r="V110">
        <v>13</v>
      </c>
      <c r="W110">
        <v>5.38</v>
      </c>
      <c r="X110">
        <v>6.6</v>
      </c>
      <c r="Y110">
        <v>5.6000000000000001E-2</v>
      </c>
      <c r="Z110">
        <v>0.01</v>
      </c>
      <c r="AA110">
        <v>0.12</v>
      </c>
      <c r="AB110">
        <v>9.1E-4</v>
      </c>
      <c r="AC110">
        <v>0</v>
      </c>
      <c r="AD110">
        <v>3</v>
      </c>
      <c r="AE110">
        <v>4</v>
      </c>
      <c r="AF110">
        <v>38</v>
      </c>
      <c r="AG110" s="16">
        <v>9.8000000000000004E-2</v>
      </c>
      <c r="AH110" s="16">
        <v>0.11</v>
      </c>
      <c r="AM110" t="str">
        <v>Fox Cove-Mortier</v>
      </c>
    </row>
    <row r="111" spans="1:39" x14ac:dyDescent="0.25">
      <c r="A111" t="s">
        <v>714</v>
      </c>
      <c r="B111" t="s">
        <v>185</v>
      </c>
      <c r="C111" t="s">
        <v>716</v>
      </c>
      <c r="D111" t="s">
        <v>1346</v>
      </c>
      <c r="E111" t="s">
        <v>241</v>
      </c>
      <c r="F111">
        <v>1396</v>
      </c>
      <c r="G111">
        <v>1.5</v>
      </c>
      <c r="H111">
        <v>1</v>
      </c>
      <c r="I111">
        <v>83</v>
      </c>
      <c r="J111">
        <v>7.19</v>
      </c>
      <c r="K111">
        <v>87</v>
      </c>
      <c r="L111">
        <v>7.0000000000000007E-2</v>
      </c>
      <c r="M111">
        <v>5.8999999999999997E-2</v>
      </c>
      <c r="N111">
        <v>1.4E-2</v>
      </c>
      <c r="O111">
        <v>0.128</v>
      </c>
      <c r="P111">
        <v>1.0999999999999999E-2</v>
      </c>
      <c r="Q111">
        <v>16</v>
      </c>
      <c r="R111">
        <v>1.3</v>
      </c>
      <c r="S111">
        <v>140</v>
      </c>
      <c r="T111">
        <v>1.5</v>
      </c>
      <c r="U111">
        <v>5</v>
      </c>
      <c r="V111">
        <v>91</v>
      </c>
      <c r="W111">
        <v>7.82</v>
      </c>
      <c r="X111">
        <v>91</v>
      </c>
      <c r="Y111">
        <v>0</v>
      </c>
      <c r="Z111">
        <v>9.1999999999999998E-2</v>
      </c>
      <c r="AA111">
        <v>5.5999999999999999E-3</v>
      </c>
      <c r="AB111">
        <v>0</v>
      </c>
      <c r="AC111">
        <v>0.01</v>
      </c>
      <c r="AD111">
        <v>17</v>
      </c>
      <c r="AE111">
        <v>0.9</v>
      </c>
      <c r="AF111">
        <v>142</v>
      </c>
      <c r="AG111" s="16">
        <v>0</v>
      </c>
      <c r="AH111" s="16">
        <v>0</v>
      </c>
      <c r="AM111" t="str">
        <v>Fox Roost-Margaree</v>
      </c>
    </row>
    <row r="112" spans="1:39" x14ac:dyDescent="0.25">
      <c r="A112" t="s">
        <v>714</v>
      </c>
      <c r="B112" t="s">
        <v>185</v>
      </c>
      <c r="C112" t="s">
        <v>717</v>
      </c>
      <c r="D112" t="s">
        <v>1347</v>
      </c>
      <c r="E112" t="s">
        <v>241</v>
      </c>
      <c r="F112">
        <v>1396</v>
      </c>
      <c r="G112">
        <v>0.8</v>
      </c>
      <c r="H112">
        <v>2</v>
      </c>
      <c r="I112">
        <v>92</v>
      </c>
      <c r="J112">
        <v>7.03</v>
      </c>
      <c r="K112">
        <v>94</v>
      </c>
      <c r="L112">
        <v>7.0000000000000007E-2</v>
      </c>
      <c r="M112">
        <v>0.01</v>
      </c>
      <c r="N112">
        <v>7.0000000000000001E-3</v>
      </c>
      <c r="O112">
        <v>8.0000000000000002E-3</v>
      </c>
      <c r="P112">
        <v>8.9999999999999993E-3</v>
      </c>
      <c r="Q112">
        <v>18</v>
      </c>
      <c r="R112">
        <v>0.25</v>
      </c>
      <c r="S112">
        <v>141</v>
      </c>
      <c r="T112">
        <v>0.99</v>
      </c>
      <c r="U112">
        <v>2</v>
      </c>
      <c r="V112">
        <v>96</v>
      </c>
      <c r="W112">
        <v>7.68</v>
      </c>
      <c r="X112">
        <v>103</v>
      </c>
      <c r="Y112">
        <v>0.04</v>
      </c>
      <c r="Z112">
        <v>0</v>
      </c>
      <c r="AA112">
        <v>5.1000000000000004E-3</v>
      </c>
      <c r="AB112">
        <v>0</v>
      </c>
      <c r="AC112">
        <v>8.9999999999999993E-3</v>
      </c>
      <c r="AD112">
        <v>17</v>
      </c>
      <c r="AE112">
        <v>0.9</v>
      </c>
      <c r="AF112">
        <v>148</v>
      </c>
      <c r="AG112" s="16">
        <v>0</v>
      </c>
      <c r="AH112" s="16">
        <v>0</v>
      </c>
      <c r="AM112" t="str">
        <v>Francois</v>
      </c>
    </row>
    <row r="113" spans="1:39" x14ac:dyDescent="0.25">
      <c r="A113" t="s">
        <v>305</v>
      </c>
      <c r="B113" t="s">
        <v>305</v>
      </c>
      <c r="C113" t="s">
        <v>718</v>
      </c>
      <c r="D113" t="s">
        <v>1348</v>
      </c>
      <c r="E113" t="s">
        <v>579</v>
      </c>
      <c r="F113">
        <v>651</v>
      </c>
      <c r="G113">
        <v>0.86</v>
      </c>
      <c r="H113">
        <v>26</v>
      </c>
      <c r="I113">
        <v>2.9</v>
      </c>
      <c r="J113">
        <v>6.44</v>
      </c>
      <c r="K113">
        <v>4.9000000000000004</v>
      </c>
      <c r="L113">
        <v>0.13</v>
      </c>
      <c r="M113">
        <v>1.6E-2</v>
      </c>
      <c r="N113">
        <v>0</v>
      </c>
      <c r="O113">
        <v>0</v>
      </c>
      <c r="P113">
        <v>0</v>
      </c>
      <c r="Q113">
        <v>1.3</v>
      </c>
      <c r="R113">
        <v>5.2</v>
      </c>
      <c r="S113">
        <v>18</v>
      </c>
      <c r="T113">
        <v>1.6</v>
      </c>
      <c r="U113">
        <v>19</v>
      </c>
      <c r="V113">
        <v>3.7</v>
      </c>
      <c r="W113">
        <v>6.44</v>
      </c>
      <c r="X113">
        <v>4.5999999999999996</v>
      </c>
      <c r="Y113">
        <v>0.15</v>
      </c>
      <c r="Z113">
        <v>1.7999999999999999E-2</v>
      </c>
      <c r="AA113">
        <v>1.4999999999999999E-2</v>
      </c>
      <c r="AB113">
        <v>7.2999999999999996E-4</v>
      </c>
      <c r="AC113">
        <v>0</v>
      </c>
      <c r="AD113">
        <v>1.2</v>
      </c>
      <c r="AE113">
        <v>5.4</v>
      </c>
      <c r="AF113">
        <v>27</v>
      </c>
      <c r="AG113" s="16">
        <v>0.20899999999999999</v>
      </c>
      <c r="AH113" s="16">
        <v>0.17799999999999999</v>
      </c>
      <c r="AM113" t="str">
        <v>Frenchman's Cove</v>
      </c>
    </row>
    <row r="114" spans="1:39" x14ac:dyDescent="0.25">
      <c r="A114" t="s">
        <v>305</v>
      </c>
      <c r="B114" t="s">
        <v>145</v>
      </c>
      <c r="C114" t="s">
        <v>719</v>
      </c>
      <c r="D114" t="s">
        <v>1349</v>
      </c>
      <c r="E114" t="s">
        <v>241</v>
      </c>
      <c r="F114">
        <v>651</v>
      </c>
      <c r="G114">
        <v>0.68</v>
      </c>
      <c r="H114">
        <v>3</v>
      </c>
      <c r="I114">
        <v>54</v>
      </c>
      <c r="J114">
        <v>6.54</v>
      </c>
      <c r="K114">
        <v>57</v>
      </c>
      <c r="L114">
        <v>7.4999999999999997E-2</v>
      </c>
      <c r="M114">
        <v>5.0000000000000001E-3</v>
      </c>
      <c r="N114">
        <v>5.3999999999999999E-2</v>
      </c>
      <c r="O114">
        <v>2.1999999999999999E-2</v>
      </c>
      <c r="P114">
        <v>1.5E-3</v>
      </c>
      <c r="Q114">
        <v>7</v>
      </c>
      <c r="R114">
        <v>1.1000000000000001</v>
      </c>
      <c r="S114">
        <v>146</v>
      </c>
      <c r="T114">
        <v>0.6</v>
      </c>
      <c r="U114">
        <v>4</v>
      </c>
      <c r="V114">
        <v>52</v>
      </c>
      <c r="W114">
        <v>6.71</v>
      </c>
      <c r="X114">
        <v>62</v>
      </c>
      <c r="Y114">
        <v>6.8000000000000005E-2</v>
      </c>
      <c r="Z114">
        <v>0</v>
      </c>
      <c r="AA114">
        <v>8.5000000000000006E-2</v>
      </c>
      <c r="AB114">
        <v>6.9999999999999999E-4</v>
      </c>
      <c r="AC114">
        <v>1.4E-3</v>
      </c>
      <c r="AD114">
        <v>7</v>
      </c>
      <c r="AE114">
        <v>1.2</v>
      </c>
      <c r="AF114">
        <v>159</v>
      </c>
      <c r="AG114" s="16">
        <v>3.8999999999999998E-3</v>
      </c>
      <c r="AH114" s="16">
        <v>0</v>
      </c>
      <c r="AM114" t="str">
        <v>Freshwater </v>
      </c>
    </row>
    <row r="115" spans="1:39" x14ac:dyDescent="0.25">
      <c r="A115" t="s">
        <v>305</v>
      </c>
      <c r="B115" t="s">
        <v>145</v>
      </c>
      <c r="C115" t="s">
        <v>720</v>
      </c>
      <c r="D115" t="s">
        <v>1350</v>
      </c>
      <c r="E115" t="s">
        <v>241</v>
      </c>
      <c r="F115">
        <v>651</v>
      </c>
      <c r="G115">
        <v>4.5999999999999996</v>
      </c>
      <c r="H115">
        <v>2</v>
      </c>
      <c r="I115">
        <v>100</v>
      </c>
      <c r="J115">
        <v>6.81</v>
      </c>
      <c r="K115">
        <v>277</v>
      </c>
      <c r="L115">
        <v>0.18</v>
      </c>
      <c r="M115">
        <v>1.4E-2</v>
      </c>
      <c r="N115">
        <v>3.1E-2</v>
      </c>
      <c r="O115">
        <v>1.2E-2</v>
      </c>
      <c r="P115">
        <v>5.0000000000000001E-4</v>
      </c>
      <c r="Q115">
        <v>34</v>
      </c>
      <c r="R115">
        <v>0.9</v>
      </c>
      <c r="S115">
        <v>644</v>
      </c>
      <c r="T115">
        <v>0.6</v>
      </c>
      <c r="U115">
        <v>3</v>
      </c>
      <c r="V115">
        <v>102</v>
      </c>
      <c r="W115">
        <v>7.54</v>
      </c>
      <c r="X115">
        <v>130</v>
      </c>
      <c r="Y115">
        <v>0</v>
      </c>
      <c r="Z115">
        <v>0</v>
      </c>
      <c r="AA115">
        <v>1.7000000000000001E-2</v>
      </c>
      <c r="AB115">
        <v>6.8999999999999997E-4</v>
      </c>
      <c r="AC115">
        <v>2E-3</v>
      </c>
      <c r="AD115">
        <v>13</v>
      </c>
      <c r="AE115">
        <v>1.2</v>
      </c>
      <c r="AF115">
        <v>247</v>
      </c>
      <c r="AG115" s="16">
        <v>1.2E-2</v>
      </c>
      <c r="AH115" s="16">
        <v>0</v>
      </c>
      <c r="AM115" t="str">
        <v>Gallants</v>
      </c>
    </row>
    <row r="116" spans="1:39" x14ac:dyDescent="0.25">
      <c r="A116" t="s">
        <v>305</v>
      </c>
      <c r="B116" t="s">
        <v>146</v>
      </c>
      <c r="C116" t="s">
        <v>721</v>
      </c>
      <c r="D116" t="s">
        <v>1351</v>
      </c>
      <c r="E116" t="s">
        <v>241</v>
      </c>
      <c r="F116">
        <v>651</v>
      </c>
      <c r="G116">
        <v>0.4</v>
      </c>
      <c r="H116">
        <v>2</v>
      </c>
      <c r="I116">
        <v>100</v>
      </c>
      <c r="J116">
        <v>6.89</v>
      </c>
      <c r="K116">
        <v>79</v>
      </c>
      <c r="L116">
        <v>0.01</v>
      </c>
      <c r="M116">
        <v>8.7999999999999995E-2</v>
      </c>
      <c r="N116">
        <v>1.7000000000000001E-2</v>
      </c>
      <c r="O116">
        <v>6.3000000000000003E-4</v>
      </c>
      <c r="P116">
        <v>3.0000000000000001E-3</v>
      </c>
      <c r="Q116">
        <v>10</v>
      </c>
      <c r="R116">
        <v>1.7</v>
      </c>
      <c r="S116">
        <v>230</v>
      </c>
      <c r="T116">
        <v>0.6</v>
      </c>
      <c r="U116">
        <v>2</v>
      </c>
      <c r="V116">
        <v>107</v>
      </c>
      <c r="W116">
        <v>6.97</v>
      </c>
      <c r="X116">
        <v>73</v>
      </c>
      <c r="Y116">
        <v>0.1</v>
      </c>
      <c r="Z116">
        <v>0.04</v>
      </c>
      <c r="AA116">
        <v>0.16</v>
      </c>
      <c r="AB116">
        <v>1E-3</v>
      </c>
      <c r="AC116">
        <v>2.3E-3</v>
      </c>
      <c r="AD116">
        <v>9</v>
      </c>
      <c r="AE116">
        <v>1.8</v>
      </c>
      <c r="AF116">
        <v>249</v>
      </c>
      <c r="AG116" s="16">
        <v>1.52E-2</v>
      </c>
      <c r="AH116" s="16">
        <v>0</v>
      </c>
      <c r="AM116" t="str">
        <v>Gambo</v>
      </c>
    </row>
    <row r="117" spans="1:39" x14ac:dyDescent="0.25">
      <c r="A117" t="s">
        <v>305</v>
      </c>
      <c r="B117" t="s">
        <v>173</v>
      </c>
      <c r="C117" t="s">
        <v>722</v>
      </c>
      <c r="D117" t="s">
        <v>1352</v>
      </c>
      <c r="E117" t="s">
        <v>241</v>
      </c>
      <c r="F117">
        <v>651</v>
      </c>
      <c r="G117">
        <v>0.7</v>
      </c>
      <c r="H117">
        <v>2</v>
      </c>
      <c r="I117">
        <v>115</v>
      </c>
      <c r="J117">
        <v>7.77</v>
      </c>
      <c r="K117">
        <v>62</v>
      </c>
      <c r="L117">
        <v>0.01</v>
      </c>
      <c r="M117">
        <v>6.0999999999999999E-2</v>
      </c>
      <c r="N117">
        <v>0.02</v>
      </c>
      <c r="O117">
        <v>2E-3</v>
      </c>
      <c r="P117">
        <v>5.0000000000000001E-3</v>
      </c>
      <c r="Q117">
        <v>24</v>
      </c>
      <c r="R117">
        <v>0.8</v>
      </c>
      <c r="S117">
        <v>215</v>
      </c>
      <c r="T117">
        <v>1.3</v>
      </c>
      <c r="U117">
        <v>2</v>
      </c>
      <c r="V117">
        <v>120</v>
      </c>
      <c r="W117">
        <v>7.81</v>
      </c>
      <c r="X117">
        <v>60</v>
      </c>
      <c r="Y117">
        <v>0</v>
      </c>
      <c r="Z117">
        <v>0.01</v>
      </c>
      <c r="AA117">
        <v>0.01</v>
      </c>
      <c r="AB117">
        <v>0</v>
      </c>
      <c r="AC117">
        <v>5.3E-3</v>
      </c>
      <c r="AD117">
        <v>22</v>
      </c>
      <c r="AE117">
        <v>1.3</v>
      </c>
      <c r="AF117">
        <v>211</v>
      </c>
      <c r="AG117" s="16">
        <v>3.5000000000000001E-3</v>
      </c>
      <c r="AH117" s="16">
        <v>0</v>
      </c>
      <c r="AM117" t="str">
        <v>Gander</v>
      </c>
    </row>
    <row r="118" spans="1:39" x14ac:dyDescent="0.25">
      <c r="A118" t="s">
        <v>306</v>
      </c>
      <c r="B118" t="s">
        <v>306</v>
      </c>
      <c r="C118" t="s">
        <v>723</v>
      </c>
      <c r="D118" t="s">
        <v>1353</v>
      </c>
      <c r="E118" t="s">
        <v>579</v>
      </c>
      <c r="F118">
        <v>247</v>
      </c>
      <c r="G118">
        <v>5.3</v>
      </c>
      <c r="H118">
        <v>130</v>
      </c>
      <c r="I118">
        <v>22</v>
      </c>
      <c r="J118">
        <v>5.98</v>
      </c>
      <c r="K118">
        <v>18</v>
      </c>
      <c r="L118">
        <v>1.5</v>
      </c>
      <c r="M118">
        <v>1.3</v>
      </c>
      <c r="N118">
        <v>0.17</v>
      </c>
      <c r="O118">
        <v>1.6000000000000001E-3</v>
      </c>
      <c r="P118">
        <v>2.5000000000000001E-3</v>
      </c>
      <c r="Q118">
        <v>5</v>
      </c>
      <c r="R118">
        <v>10.7</v>
      </c>
      <c r="S118">
        <v>64</v>
      </c>
      <c r="T118">
        <v>5.6</v>
      </c>
      <c r="U118">
        <v>50</v>
      </c>
      <c r="V118">
        <v>28</v>
      </c>
      <c r="W118">
        <v>6.71</v>
      </c>
      <c r="X118">
        <v>21</v>
      </c>
      <c r="Y118">
        <v>1.36</v>
      </c>
      <c r="Z118">
        <v>0.98</v>
      </c>
      <c r="AA118">
        <v>0.13600000000000001</v>
      </c>
      <c r="AB118">
        <v>2E-3</v>
      </c>
      <c r="AC118">
        <v>0</v>
      </c>
      <c r="AD118">
        <v>0</v>
      </c>
      <c r="AE118">
        <v>7.2</v>
      </c>
      <c r="AF118">
        <v>61</v>
      </c>
      <c r="AG118" s="16">
        <v>0.3</v>
      </c>
      <c r="AH118" s="16">
        <v>0.32</v>
      </c>
      <c r="AM118" t="str">
        <v>Gander Bay South</v>
      </c>
    </row>
    <row r="119" spans="1:39" x14ac:dyDescent="0.25">
      <c r="A119" t="s">
        <v>307</v>
      </c>
      <c r="B119" t="s">
        <v>307</v>
      </c>
      <c r="C119" t="s">
        <v>724</v>
      </c>
      <c r="D119" t="s">
        <v>1354</v>
      </c>
      <c r="E119" t="s">
        <v>579</v>
      </c>
      <c r="F119">
        <v>451</v>
      </c>
      <c r="G119">
        <v>2.4</v>
      </c>
      <c r="H119">
        <v>64</v>
      </c>
      <c r="I119">
        <v>22</v>
      </c>
      <c r="J119">
        <v>6.19</v>
      </c>
      <c r="K119">
        <v>46</v>
      </c>
      <c r="L119">
        <v>0.19</v>
      </c>
      <c r="M119">
        <v>0.15</v>
      </c>
      <c r="N119">
        <v>0.01</v>
      </c>
      <c r="O119">
        <v>2E-3</v>
      </c>
      <c r="P119">
        <v>5.0000000000000001E-3</v>
      </c>
      <c r="Q119">
        <v>7</v>
      </c>
      <c r="R119">
        <v>10.6</v>
      </c>
      <c r="S119">
        <v>61</v>
      </c>
      <c r="T119">
        <v>1.3</v>
      </c>
      <c r="U119">
        <v>33</v>
      </c>
      <c r="V119">
        <v>27</v>
      </c>
      <c r="W119">
        <v>6.25</v>
      </c>
      <c r="X119">
        <v>32</v>
      </c>
      <c r="Y119">
        <v>0.26</v>
      </c>
      <c r="Z119">
        <v>0.2</v>
      </c>
      <c r="AA119">
        <v>1.18</v>
      </c>
      <c r="AB119">
        <v>3.0000000000000001E-3</v>
      </c>
      <c r="AC119">
        <v>0</v>
      </c>
      <c r="AD119">
        <v>4.9000000000000004</v>
      </c>
      <c r="AE119">
        <v>8.6</v>
      </c>
      <c r="AF119">
        <v>83</v>
      </c>
      <c r="AG119" s="16">
        <v>0.35199999999999998</v>
      </c>
      <c r="AH119" s="16">
        <v>0.35</v>
      </c>
      <c r="AM119" t="str">
        <v>Garden Cove</v>
      </c>
    </row>
    <row r="120" spans="1:39" x14ac:dyDescent="0.25">
      <c r="A120" t="s">
        <v>308</v>
      </c>
      <c r="B120" t="s">
        <v>308</v>
      </c>
      <c r="C120" t="s">
        <v>725</v>
      </c>
      <c r="D120" t="s">
        <v>1355</v>
      </c>
      <c r="E120" t="s">
        <v>579</v>
      </c>
      <c r="F120">
        <v>24848</v>
      </c>
      <c r="G120">
        <v>3.3</v>
      </c>
      <c r="H120">
        <v>34</v>
      </c>
      <c r="I120">
        <v>8</v>
      </c>
      <c r="J120">
        <v>5.37</v>
      </c>
      <c r="K120">
        <v>18</v>
      </c>
      <c r="L120">
        <v>0.24</v>
      </c>
      <c r="M120">
        <v>0.106</v>
      </c>
      <c r="N120">
        <v>6.7000000000000004E-2</v>
      </c>
      <c r="O120">
        <v>4.0000000000000001E-3</v>
      </c>
      <c r="P120">
        <v>5.0000000000000001E-3</v>
      </c>
      <c r="Q120">
        <v>4</v>
      </c>
      <c r="R120">
        <v>4.5</v>
      </c>
      <c r="S120">
        <v>42</v>
      </c>
      <c r="T120">
        <v>2</v>
      </c>
      <c r="U120">
        <v>10</v>
      </c>
      <c r="V120">
        <v>67</v>
      </c>
      <c r="W120">
        <v>6.37</v>
      </c>
      <c r="X120">
        <v>42</v>
      </c>
      <c r="Y120">
        <v>0.28999999999999998</v>
      </c>
      <c r="Z120">
        <v>0.04</v>
      </c>
      <c r="AA120">
        <v>0.48</v>
      </c>
      <c r="AB120">
        <v>4.0000000000000001E-3</v>
      </c>
      <c r="AC120">
        <v>0</v>
      </c>
      <c r="AD120">
        <v>4</v>
      </c>
      <c r="AE120">
        <v>5.0999999999999996</v>
      </c>
      <c r="AF120">
        <v>102</v>
      </c>
      <c r="AG120" s="16">
        <v>0.106</v>
      </c>
      <c r="AH120" s="16">
        <v>0.15</v>
      </c>
      <c r="AM120" t="str">
        <v>Garnish</v>
      </c>
    </row>
    <row r="121" spans="1:39" x14ac:dyDescent="0.25">
      <c r="A121" t="s">
        <v>726</v>
      </c>
      <c r="B121" t="s">
        <v>120</v>
      </c>
      <c r="C121" t="s">
        <v>727</v>
      </c>
      <c r="D121" t="s">
        <v>1356</v>
      </c>
      <c r="E121" t="s">
        <v>241</v>
      </c>
      <c r="F121">
        <v>697</v>
      </c>
      <c r="G121">
        <v>0.3</v>
      </c>
      <c r="H121">
        <v>1</v>
      </c>
      <c r="I121">
        <v>92</v>
      </c>
      <c r="J121">
        <v>6.66</v>
      </c>
      <c r="K121">
        <v>77</v>
      </c>
      <c r="L121">
        <v>5.0000000000000001E-3</v>
      </c>
      <c r="M121">
        <v>5.0000000000000001E-3</v>
      </c>
      <c r="N121">
        <v>6.6E-3</v>
      </c>
      <c r="O121">
        <v>5.0000000000000001E-4</v>
      </c>
      <c r="P121">
        <v>7.0000000000000001E-3</v>
      </c>
      <c r="Q121">
        <v>10</v>
      </c>
      <c r="R121">
        <v>1.2</v>
      </c>
      <c r="S121">
        <v>144</v>
      </c>
      <c r="T121">
        <v>2.2000000000000002</v>
      </c>
      <c r="U121">
        <v>2</v>
      </c>
      <c r="V121">
        <v>99</v>
      </c>
      <c r="W121">
        <v>7.14</v>
      </c>
      <c r="X121">
        <v>81</v>
      </c>
      <c r="Y121">
        <v>0.12</v>
      </c>
      <c r="Z121">
        <v>0</v>
      </c>
      <c r="AA121">
        <v>0.13500000000000001</v>
      </c>
      <c r="AB121">
        <v>2E-3</v>
      </c>
      <c r="AC121">
        <v>7.6E-3</v>
      </c>
      <c r="AD121">
        <v>11</v>
      </c>
      <c r="AE121">
        <v>1.5</v>
      </c>
      <c r="AF121">
        <v>153</v>
      </c>
      <c r="AG121" s="16">
        <v>1.0699999999999999E-2</v>
      </c>
      <c r="AH121" s="16">
        <v>0</v>
      </c>
      <c r="AM121" t="str">
        <v>Gaskiers</v>
      </c>
    </row>
    <row r="122" spans="1:39" x14ac:dyDescent="0.25">
      <c r="A122" t="s">
        <v>726</v>
      </c>
      <c r="B122" t="s">
        <v>152</v>
      </c>
      <c r="C122" t="s">
        <v>728</v>
      </c>
      <c r="D122" t="s">
        <v>1357</v>
      </c>
      <c r="E122" t="s">
        <v>241</v>
      </c>
      <c r="F122">
        <v>697</v>
      </c>
      <c r="G122">
        <v>2.7</v>
      </c>
      <c r="H122">
        <v>1</v>
      </c>
      <c r="I122">
        <v>65</v>
      </c>
      <c r="J122">
        <v>7.19</v>
      </c>
      <c r="K122">
        <v>55</v>
      </c>
      <c r="L122">
        <v>0.01</v>
      </c>
      <c r="M122">
        <v>5.0000000000000001E-3</v>
      </c>
      <c r="N122">
        <v>7.0000000000000001E-3</v>
      </c>
      <c r="O122">
        <v>1.2999999999999999E-3</v>
      </c>
      <c r="P122">
        <v>1.2E-2</v>
      </c>
      <c r="Q122">
        <v>16</v>
      </c>
      <c r="R122">
        <v>1.5</v>
      </c>
      <c r="S122">
        <v>133</v>
      </c>
      <c r="T122">
        <v>0.87</v>
      </c>
      <c r="U122">
        <v>0</v>
      </c>
      <c r="V122">
        <v>66</v>
      </c>
      <c r="W122">
        <v>7.66</v>
      </c>
      <c r="X122">
        <v>55</v>
      </c>
      <c r="Y122">
        <v>0</v>
      </c>
      <c r="Z122">
        <v>0</v>
      </c>
      <c r="AA122">
        <v>2.8E-3</v>
      </c>
      <c r="AB122">
        <v>0</v>
      </c>
      <c r="AC122">
        <v>1.0999999999999999E-2</v>
      </c>
      <c r="AD122">
        <v>18</v>
      </c>
      <c r="AE122">
        <v>1</v>
      </c>
      <c r="AF122">
        <v>133</v>
      </c>
      <c r="AG122" s="16">
        <v>2.7000000000000001E-3</v>
      </c>
      <c r="AH122" s="16">
        <v>0</v>
      </c>
      <c r="AM122" t="str">
        <v>Gaultois</v>
      </c>
    </row>
    <row r="123" spans="1:39" x14ac:dyDescent="0.25">
      <c r="A123" t="s">
        <v>726</v>
      </c>
      <c r="B123" t="s">
        <v>166</v>
      </c>
      <c r="C123" t="s">
        <v>729</v>
      </c>
      <c r="D123" t="s">
        <v>1358</v>
      </c>
      <c r="E123" t="s">
        <v>241</v>
      </c>
      <c r="F123">
        <v>697</v>
      </c>
      <c r="G123">
        <v>0.2</v>
      </c>
      <c r="H123">
        <v>5.3</v>
      </c>
      <c r="I123">
        <v>110</v>
      </c>
      <c r="J123">
        <v>6.82</v>
      </c>
      <c r="K123">
        <v>83</v>
      </c>
      <c r="L123">
        <v>0.01</v>
      </c>
      <c r="M123">
        <v>4.5999999999999999E-2</v>
      </c>
      <c r="N123">
        <v>9.4999999999999998E-3</v>
      </c>
      <c r="O123">
        <v>5.0000000000000001E-4</v>
      </c>
      <c r="P123">
        <v>4.0000000000000001E-3</v>
      </c>
      <c r="Q123">
        <v>8</v>
      </c>
      <c r="R123">
        <v>1.6</v>
      </c>
      <c r="S123">
        <v>175</v>
      </c>
      <c r="T123">
        <v>1.2</v>
      </c>
      <c r="U123">
        <v>2</v>
      </c>
      <c r="V123">
        <v>132</v>
      </c>
      <c r="W123">
        <v>7.56</v>
      </c>
      <c r="X123">
        <v>96</v>
      </c>
      <c r="Y123">
        <v>0.03</v>
      </c>
      <c r="Z123">
        <v>0.02</v>
      </c>
      <c r="AA123">
        <v>8.8999999999999996E-2</v>
      </c>
      <c r="AB123">
        <v>0</v>
      </c>
      <c r="AC123">
        <v>3.0999999999999999E-3</v>
      </c>
      <c r="AD123">
        <v>7.6</v>
      </c>
      <c r="AE123">
        <v>1.4</v>
      </c>
      <c r="AF123">
        <v>246</v>
      </c>
      <c r="AG123" s="16">
        <v>2.1999999999999999E-2</v>
      </c>
      <c r="AH123" s="16">
        <v>7.7000000000000002E-3</v>
      </c>
      <c r="AM123" t="str">
        <v>George's Brook-Milton</v>
      </c>
    </row>
    <row r="124" spans="1:39" x14ac:dyDescent="0.25">
      <c r="A124" t="s">
        <v>726</v>
      </c>
      <c r="B124" t="s">
        <v>183</v>
      </c>
      <c r="C124" t="s">
        <v>730</v>
      </c>
      <c r="D124" t="s">
        <v>1359</v>
      </c>
      <c r="E124" t="s">
        <v>241</v>
      </c>
      <c r="F124">
        <v>697</v>
      </c>
      <c r="G124">
        <v>0.39</v>
      </c>
      <c r="H124">
        <v>0</v>
      </c>
      <c r="I124">
        <v>91</v>
      </c>
      <c r="J124">
        <v>8.1</v>
      </c>
      <c r="K124">
        <v>94</v>
      </c>
      <c r="L124">
        <v>0.05</v>
      </c>
      <c r="M124">
        <v>0</v>
      </c>
      <c r="N124">
        <v>2.5000000000000001E-3</v>
      </c>
      <c r="O124">
        <v>0</v>
      </c>
      <c r="P124">
        <v>2E-3</v>
      </c>
      <c r="Q124">
        <v>7.2</v>
      </c>
      <c r="R124">
        <v>0</v>
      </c>
      <c r="S124">
        <v>170</v>
      </c>
      <c r="T124">
        <v>0.4</v>
      </c>
      <c r="U124">
        <v>2</v>
      </c>
      <c r="V124">
        <v>91</v>
      </c>
      <c r="W124">
        <v>7.78</v>
      </c>
      <c r="X124">
        <v>93</v>
      </c>
      <c r="Y124">
        <v>0</v>
      </c>
      <c r="Z124">
        <v>0</v>
      </c>
      <c r="AA124">
        <v>5.7000000000000002E-3</v>
      </c>
      <c r="AB124">
        <v>0</v>
      </c>
      <c r="AC124">
        <v>3.0000000000000001E-3</v>
      </c>
      <c r="AD124">
        <v>8</v>
      </c>
      <c r="AE124">
        <v>0.61</v>
      </c>
      <c r="AF124">
        <v>195</v>
      </c>
      <c r="AG124" s="16">
        <v>1.04E-2</v>
      </c>
      <c r="AH124" s="16">
        <v>0</v>
      </c>
      <c r="AM124" t="str">
        <v>Georgetown</v>
      </c>
    </row>
    <row r="125" spans="1:39" x14ac:dyDescent="0.25">
      <c r="A125" t="s">
        <v>726</v>
      </c>
      <c r="B125" t="s">
        <v>228</v>
      </c>
      <c r="C125" t="s">
        <v>731</v>
      </c>
      <c r="D125" t="s">
        <v>1360</v>
      </c>
      <c r="E125" t="s">
        <v>241</v>
      </c>
      <c r="F125">
        <v>697</v>
      </c>
      <c r="G125">
        <v>1.5</v>
      </c>
      <c r="H125">
        <v>1</v>
      </c>
      <c r="I125">
        <v>127</v>
      </c>
      <c r="J125">
        <v>7.16</v>
      </c>
      <c r="K125">
        <v>108</v>
      </c>
      <c r="L125">
        <v>7.4999999999999997E-2</v>
      </c>
      <c r="M125">
        <v>4.4999999999999998E-2</v>
      </c>
      <c r="N125">
        <v>5.5999999999999999E-3</v>
      </c>
      <c r="O125">
        <v>1.6999999999999999E-3</v>
      </c>
      <c r="P125">
        <v>1.0999999999999999E-2</v>
      </c>
      <c r="Q125">
        <v>9</v>
      </c>
      <c r="R125">
        <v>1.3</v>
      </c>
      <c r="S125">
        <v>183</v>
      </c>
      <c r="T125">
        <v>2.2000000000000002</v>
      </c>
      <c r="U125">
        <v>3</v>
      </c>
      <c r="V125">
        <v>139</v>
      </c>
      <c r="W125">
        <v>7.79</v>
      </c>
      <c r="X125">
        <v>120</v>
      </c>
      <c r="Y125">
        <v>0</v>
      </c>
      <c r="Z125">
        <v>0</v>
      </c>
      <c r="AA125">
        <v>2.3E-2</v>
      </c>
      <c r="AB125">
        <v>0</v>
      </c>
      <c r="AC125">
        <v>3.0000000000000001E-3</v>
      </c>
      <c r="AD125">
        <v>6</v>
      </c>
      <c r="AE125">
        <v>1.2</v>
      </c>
      <c r="AF125">
        <v>198</v>
      </c>
      <c r="AG125" s="16">
        <v>1.5099999999999999E-2</v>
      </c>
      <c r="AH125" s="16">
        <v>0</v>
      </c>
      <c r="AM125" t="str">
        <v>Gillams</v>
      </c>
    </row>
    <row r="126" spans="1:39" x14ac:dyDescent="0.25">
      <c r="A126" t="s">
        <v>309</v>
      </c>
      <c r="B126" t="s">
        <v>309</v>
      </c>
      <c r="C126" t="s">
        <v>732</v>
      </c>
      <c r="D126" t="s">
        <v>1361</v>
      </c>
      <c r="E126" t="s">
        <v>579</v>
      </c>
      <c r="F126">
        <v>181</v>
      </c>
      <c r="G126">
        <v>3.75</v>
      </c>
      <c r="H126">
        <v>180</v>
      </c>
      <c r="I126">
        <v>12</v>
      </c>
      <c r="J126">
        <v>5.68</v>
      </c>
      <c r="K126">
        <v>14</v>
      </c>
      <c r="L126">
        <v>0.45</v>
      </c>
      <c r="M126">
        <v>0.18</v>
      </c>
      <c r="N126">
        <v>0.09</v>
      </c>
      <c r="O126">
        <v>2E-3</v>
      </c>
      <c r="P126">
        <v>2.5000000000000001E-2</v>
      </c>
      <c r="Q126">
        <v>6.7</v>
      </c>
      <c r="R126">
        <v>20</v>
      </c>
      <c r="S126">
        <v>50</v>
      </c>
      <c r="T126">
        <v>3.2</v>
      </c>
      <c r="U126">
        <v>199</v>
      </c>
      <c r="V126">
        <v>16</v>
      </c>
      <c r="W126">
        <v>6.17</v>
      </c>
      <c r="X126">
        <v>17</v>
      </c>
      <c r="Y126">
        <v>0.52</v>
      </c>
      <c r="Z126">
        <v>6.2E-2</v>
      </c>
      <c r="AA126">
        <v>0.19900000000000001</v>
      </c>
      <c r="AB126">
        <v>3.0000000000000001E-3</v>
      </c>
      <c r="AC126">
        <v>0</v>
      </c>
      <c r="AD126">
        <v>4.4000000000000004</v>
      </c>
      <c r="AE126">
        <v>21.7</v>
      </c>
      <c r="AF126">
        <v>89</v>
      </c>
      <c r="AG126" s="16">
        <v>0.82399999999999995</v>
      </c>
      <c r="AH126" s="16">
        <v>1.1000000000000001</v>
      </c>
      <c r="AM126" t="str">
        <v>Glenburnie-Birchy Head-Shoal Brook</v>
      </c>
    </row>
    <row r="127" spans="1:39" x14ac:dyDescent="0.25">
      <c r="A127" t="s">
        <v>310</v>
      </c>
      <c r="B127" t="s">
        <v>310</v>
      </c>
      <c r="C127" t="s">
        <v>733</v>
      </c>
      <c r="D127" t="s">
        <v>1362</v>
      </c>
      <c r="E127" t="s">
        <v>579</v>
      </c>
      <c r="F127">
        <v>920</v>
      </c>
      <c r="G127">
        <v>1.4</v>
      </c>
      <c r="H127">
        <v>82</v>
      </c>
      <c r="I127">
        <v>3.8</v>
      </c>
      <c r="J127">
        <v>4.72</v>
      </c>
      <c r="K127">
        <v>12</v>
      </c>
      <c r="L127">
        <v>0.3</v>
      </c>
      <c r="M127">
        <v>0.04</v>
      </c>
      <c r="N127">
        <v>0.03</v>
      </c>
      <c r="O127">
        <v>2E-3</v>
      </c>
      <c r="P127">
        <v>5.0000000000000001E-3</v>
      </c>
      <c r="Q127">
        <v>4</v>
      </c>
      <c r="R127">
        <v>7.7</v>
      </c>
      <c r="S127">
        <v>40</v>
      </c>
      <c r="T127">
        <v>1.7</v>
      </c>
      <c r="U127">
        <v>40</v>
      </c>
      <c r="V127">
        <v>10</v>
      </c>
      <c r="W127">
        <v>5.83</v>
      </c>
      <c r="X127">
        <v>4.2</v>
      </c>
      <c r="Y127">
        <v>0.28999999999999998</v>
      </c>
      <c r="Z127">
        <v>0.03</v>
      </c>
      <c r="AA127">
        <v>3.1E-2</v>
      </c>
      <c r="AB127">
        <v>1E-3</v>
      </c>
      <c r="AC127">
        <v>1.4E-3</v>
      </c>
      <c r="AD127">
        <v>2</v>
      </c>
      <c r="AE127">
        <v>6.9</v>
      </c>
      <c r="AF127">
        <v>31</v>
      </c>
      <c r="AG127" s="16">
        <v>0.41299999999999998</v>
      </c>
      <c r="AH127" s="16">
        <v>0.55000000000000004</v>
      </c>
      <c r="AM127" t="str">
        <v>Glenwood</v>
      </c>
    </row>
    <row r="128" spans="1:39" x14ac:dyDescent="0.25">
      <c r="A128" t="s">
        <v>311</v>
      </c>
      <c r="B128" t="s">
        <v>311</v>
      </c>
      <c r="C128" t="s">
        <v>647</v>
      </c>
      <c r="D128" t="s">
        <v>1363</v>
      </c>
      <c r="E128" t="s">
        <v>579</v>
      </c>
      <c r="F128">
        <v>176</v>
      </c>
      <c r="G128">
        <v>3.5</v>
      </c>
      <c r="H128">
        <v>21</v>
      </c>
      <c r="I128">
        <v>115</v>
      </c>
      <c r="J128">
        <v>7.11</v>
      </c>
      <c r="K128">
        <v>140</v>
      </c>
      <c r="L128">
        <v>0.17</v>
      </c>
      <c r="M128">
        <v>0.03</v>
      </c>
      <c r="N128">
        <v>5.0000000000000001E-3</v>
      </c>
      <c r="O128">
        <v>5.0000000000000001E-4</v>
      </c>
      <c r="P128">
        <v>5.0000000000000001E-3</v>
      </c>
      <c r="Q128">
        <v>9</v>
      </c>
      <c r="R128">
        <v>6.2</v>
      </c>
      <c r="S128">
        <v>296</v>
      </c>
      <c r="T128">
        <v>2.6</v>
      </c>
      <c r="U128">
        <v>19</v>
      </c>
      <c r="V128">
        <v>175</v>
      </c>
      <c r="W128">
        <v>7.53</v>
      </c>
      <c r="X128">
        <v>200</v>
      </c>
      <c r="Y128">
        <v>9.6000000000000002E-2</v>
      </c>
      <c r="Z128">
        <v>0.04</v>
      </c>
      <c r="AA128">
        <v>0.183</v>
      </c>
      <c r="AB128">
        <v>5.9000000000000003E-4</v>
      </c>
      <c r="AC128">
        <v>0</v>
      </c>
      <c r="AD128">
        <v>8</v>
      </c>
      <c r="AE128">
        <v>8.5</v>
      </c>
      <c r="AF128">
        <v>364</v>
      </c>
      <c r="AG128" s="16">
        <v>0.249</v>
      </c>
      <c r="AH128" s="16">
        <v>0.29799999999999999</v>
      </c>
      <c r="AM128" t="str">
        <v>Glovertown</v>
      </c>
    </row>
    <row r="129" spans="1:39" x14ac:dyDescent="0.25">
      <c r="A129" t="s">
        <v>734</v>
      </c>
      <c r="B129" t="s">
        <v>312</v>
      </c>
      <c r="C129" t="s">
        <v>735</v>
      </c>
      <c r="D129" t="s">
        <v>1364</v>
      </c>
      <c r="E129" t="s">
        <v>579</v>
      </c>
      <c r="F129">
        <v>19886</v>
      </c>
      <c r="G129">
        <v>1.3</v>
      </c>
      <c r="H129">
        <v>88</v>
      </c>
      <c r="I129">
        <v>38</v>
      </c>
      <c r="J129">
        <v>6.24</v>
      </c>
      <c r="K129">
        <v>40</v>
      </c>
      <c r="L129">
        <v>0.39</v>
      </c>
      <c r="M129">
        <v>0.03</v>
      </c>
      <c r="N129">
        <v>0.01</v>
      </c>
      <c r="O129">
        <v>7.0000000000000001E-3</v>
      </c>
      <c r="P129">
        <v>5.0000000000000001E-4</v>
      </c>
      <c r="Q129">
        <v>5</v>
      </c>
      <c r="R129">
        <v>6.9</v>
      </c>
      <c r="S129">
        <v>59</v>
      </c>
      <c r="T129">
        <v>1.9</v>
      </c>
      <c r="U129">
        <v>32</v>
      </c>
      <c r="V129">
        <v>32</v>
      </c>
      <c r="W129">
        <v>6.56</v>
      </c>
      <c r="X129">
        <v>38</v>
      </c>
      <c r="Y129">
        <v>0.2</v>
      </c>
      <c r="Z129">
        <v>0.04</v>
      </c>
      <c r="AA129">
        <v>0.69699999999999995</v>
      </c>
      <c r="AB129">
        <v>8.9999999999999993E-3</v>
      </c>
      <c r="AC129">
        <v>0</v>
      </c>
      <c r="AD129">
        <v>4.5999999999999996</v>
      </c>
      <c r="AE129">
        <v>6.7</v>
      </c>
      <c r="AF129">
        <v>73</v>
      </c>
      <c r="AG129" s="16">
        <v>0.28199999999999997</v>
      </c>
      <c r="AH129" s="16">
        <v>0.32600000000000001</v>
      </c>
      <c r="AM129" t="str">
        <v>Goobies</v>
      </c>
    </row>
    <row r="130" spans="1:39" x14ac:dyDescent="0.25">
      <c r="A130" t="s">
        <v>734</v>
      </c>
      <c r="B130" t="s">
        <v>313</v>
      </c>
      <c r="C130" t="s">
        <v>736</v>
      </c>
      <c r="D130" t="s">
        <v>1365</v>
      </c>
      <c r="E130" t="s">
        <v>579</v>
      </c>
      <c r="F130">
        <v>19886</v>
      </c>
      <c r="G130">
        <v>1.5</v>
      </c>
      <c r="H130">
        <v>37</v>
      </c>
      <c r="I130">
        <v>22</v>
      </c>
      <c r="J130">
        <v>6.23</v>
      </c>
      <c r="K130">
        <v>27</v>
      </c>
      <c r="L130">
        <v>0.15</v>
      </c>
      <c r="M130">
        <v>2.1000000000000001E-2</v>
      </c>
      <c r="N130">
        <v>2E-3</v>
      </c>
      <c r="O130">
        <v>5.0000000000000001E-4</v>
      </c>
      <c r="P130">
        <v>5.0000000000000001E-4</v>
      </c>
      <c r="Q130">
        <v>6</v>
      </c>
      <c r="R130">
        <v>6.5</v>
      </c>
      <c r="S130">
        <v>44</v>
      </c>
      <c r="T130">
        <v>0.8</v>
      </c>
      <c r="U130">
        <v>20</v>
      </c>
      <c r="V130">
        <v>20</v>
      </c>
      <c r="W130">
        <v>6.56</v>
      </c>
      <c r="X130">
        <v>24</v>
      </c>
      <c r="Y130">
        <v>0.12</v>
      </c>
      <c r="Z130">
        <v>0.02</v>
      </c>
      <c r="AA130">
        <v>0.438</v>
      </c>
      <c r="AB130">
        <v>2E-3</v>
      </c>
      <c r="AC130">
        <v>0</v>
      </c>
      <c r="AD130">
        <v>4</v>
      </c>
      <c r="AE130">
        <v>6.4</v>
      </c>
      <c r="AF130">
        <v>49</v>
      </c>
      <c r="AG130" s="16">
        <v>0.19800000000000001</v>
      </c>
      <c r="AH130" s="16">
        <v>0.21199999999999999</v>
      </c>
      <c r="AM130" t="str">
        <v>Goose Cove East</v>
      </c>
    </row>
    <row r="131" spans="1:39" x14ac:dyDescent="0.25">
      <c r="A131" t="s">
        <v>734</v>
      </c>
      <c r="B131" t="s">
        <v>314</v>
      </c>
      <c r="C131" t="s">
        <v>737</v>
      </c>
      <c r="D131" t="s">
        <v>1366</v>
      </c>
      <c r="E131" t="s">
        <v>579</v>
      </c>
      <c r="F131">
        <v>19886</v>
      </c>
      <c r="G131">
        <v>4.2</v>
      </c>
      <c r="H131">
        <v>45</v>
      </c>
      <c r="I131">
        <v>31</v>
      </c>
      <c r="J131">
        <v>6.29</v>
      </c>
      <c r="K131">
        <v>67</v>
      </c>
      <c r="L131">
        <v>0.12</v>
      </c>
      <c r="M131">
        <v>0.02</v>
      </c>
      <c r="N131">
        <v>1E-3</v>
      </c>
      <c r="O131">
        <v>5.0000000000000001E-4</v>
      </c>
      <c r="P131">
        <v>5.0000000000000001E-4</v>
      </c>
      <c r="Q131">
        <v>6</v>
      </c>
      <c r="R131">
        <v>7.5</v>
      </c>
      <c r="S131">
        <v>53</v>
      </c>
      <c r="T131">
        <v>1.9</v>
      </c>
      <c r="U131">
        <v>24</v>
      </c>
      <c r="V131">
        <v>25</v>
      </c>
      <c r="W131">
        <v>6.64</v>
      </c>
      <c r="X131">
        <v>29</v>
      </c>
      <c r="Y131">
        <v>0.13</v>
      </c>
      <c r="Z131">
        <v>0</v>
      </c>
      <c r="AA131">
        <v>0.193</v>
      </c>
      <c r="AB131">
        <v>5.0000000000000001E-3</v>
      </c>
      <c r="AC131">
        <v>0</v>
      </c>
      <c r="AD131">
        <v>4</v>
      </c>
      <c r="AE131">
        <v>7</v>
      </c>
      <c r="AF131">
        <v>69</v>
      </c>
      <c r="AG131" s="16">
        <v>0.26300000000000001</v>
      </c>
      <c r="AH131" s="16">
        <v>0.41</v>
      </c>
      <c r="AM131" t="str">
        <v>Grand Bank</v>
      </c>
    </row>
    <row r="132" spans="1:39" x14ac:dyDescent="0.25">
      <c r="A132" t="s">
        <v>315</v>
      </c>
      <c r="B132" t="s">
        <v>315</v>
      </c>
      <c r="C132" t="s">
        <v>738</v>
      </c>
      <c r="D132" t="s">
        <v>1367</v>
      </c>
      <c r="E132" t="s">
        <v>579</v>
      </c>
      <c r="F132">
        <v>272</v>
      </c>
      <c r="G132">
        <v>1.44</v>
      </c>
      <c r="H132">
        <v>100</v>
      </c>
      <c r="I132">
        <v>89</v>
      </c>
      <c r="J132">
        <v>6.75</v>
      </c>
      <c r="K132">
        <v>68</v>
      </c>
      <c r="L132">
        <v>0.27</v>
      </c>
      <c r="M132">
        <v>0.06</v>
      </c>
      <c r="N132">
        <v>5.0000000000000001E-3</v>
      </c>
      <c r="O132">
        <v>1E-3</v>
      </c>
      <c r="P132">
        <v>2.5000000000000001E-3</v>
      </c>
      <c r="Q132">
        <v>15</v>
      </c>
      <c r="R132">
        <v>15</v>
      </c>
      <c r="S132">
        <v>124</v>
      </c>
      <c r="T132">
        <v>1.8</v>
      </c>
      <c r="U132">
        <v>47</v>
      </c>
      <c r="V132">
        <v>55</v>
      </c>
      <c r="W132">
        <v>6.83</v>
      </c>
      <c r="X132">
        <v>66</v>
      </c>
      <c r="Y132">
        <v>0.11</v>
      </c>
      <c r="Z132">
        <v>0.02</v>
      </c>
      <c r="AA132">
        <v>0.65300000000000002</v>
      </c>
      <c r="AB132">
        <v>0.01</v>
      </c>
      <c r="AC132">
        <v>0</v>
      </c>
      <c r="AD132">
        <v>16</v>
      </c>
      <c r="AE132">
        <v>11.5</v>
      </c>
      <c r="AF132">
        <v>125</v>
      </c>
      <c r="AG132" s="16">
        <v>0.443</v>
      </c>
      <c r="AH132" s="16">
        <v>1.248</v>
      </c>
      <c r="AM132" t="str">
        <v>Grand Falls-Windsor</v>
      </c>
    </row>
    <row r="133" spans="1:39" x14ac:dyDescent="0.25">
      <c r="A133" t="s">
        <v>316</v>
      </c>
      <c r="B133" t="s">
        <v>316</v>
      </c>
      <c r="C133" t="s">
        <v>739</v>
      </c>
      <c r="D133" t="s">
        <v>1368</v>
      </c>
      <c r="E133" t="s">
        <v>579</v>
      </c>
      <c r="F133">
        <v>112</v>
      </c>
      <c r="G133">
        <v>1.02</v>
      </c>
      <c r="H133">
        <v>46</v>
      </c>
      <c r="I133">
        <v>54</v>
      </c>
      <c r="J133">
        <v>6.46</v>
      </c>
      <c r="K133">
        <v>66</v>
      </c>
      <c r="L133">
        <v>0.1</v>
      </c>
      <c r="M133">
        <v>6.3E-2</v>
      </c>
      <c r="N133">
        <v>0.01</v>
      </c>
      <c r="O133">
        <v>2E-3</v>
      </c>
      <c r="P133">
        <v>5.0000000000000001E-3</v>
      </c>
      <c r="Q133">
        <v>4</v>
      </c>
      <c r="R133">
        <v>7.9</v>
      </c>
      <c r="S133">
        <v>94</v>
      </c>
      <c r="T133">
        <v>0.81</v>
      </c>
      <c r="U133">
        <v>34</v>
      </c>
      <c r="V133">
        <v>61</v>
      </c>
      <c r="W133">
        <v>7.08</v>
      </c>
      <c r="X133">
        <v>60</v>
      </c>
      <c r="Y133">
        <v>0.14000000000000001</v>
      </c>
      <c r="Z133">
        <v>0.62</v>
      </c>
      <c r="AA133">
        <v>4.4999999999999998E-2</v>
      </c>
      <c r="AB133">
        <v>1E-3</v>
      </c>
      <c r="AC133">
        <v>0</v>
      </c>
      <c r="AD133">
        <v>4</v>
      </c>
      <c r="AE133">
        <v>8.4</v>
      </c>
      <c r="AF133">
        <v>116</v>
      </c>
      <c r="AG133" s="16">
        <v>0.21</v>
      </c>
      <c r="AH133" s="16">
        <v>0.14000000000000001</v>
      </c>
      <c r="AM133" t="str">
        <v>Grand Le Pierre</v>
      </c>
    </row>
    <row r="134" spans="1:39" x14ac:dyDescent="0.25">
      <c r="A134" t="s">
        <v>317</v>
      </c>
      <c r="B134" t="s">
        <v>317</v>
      </c>
      <c r="C134" t="s">
        <v>740</v>
      </c>
      <c r="D134" t="s">
        <v>1369</v>
      </c>
      <c r="E134" t="s">
        <v>579</v>
      </c>
      <c r="F134">
        <v>475</v>
      </c>
      <c r="G134">
        <v>5.54</v>
      </c>
      <c r="H134">
        <v>54</v>
      </c>
      <c r="I134">
        <v>32</v>
      </c>
      <c r="J134">
        <v>6.4</v>
      </c>
      <c r="K134">
        <v>36</v>
      </c>
      <c r="L134">
        <v>0.12</v>
      </c>
      <c r="M134">
        <v>0.05</v>
      </c>
      <c r="N134">
        <v>0.03</v>
      </c>
      <c r="O134">
        <v>1E-3</v>
      </c>
      <c r="P134">
        <v>2.5000000000000001E-3</v>
      </c>
      <c r="Q134">
        <v>6.1</v>
      </c>
      <c r="R134">
        <v>9.1999999999999993</v>
      </c>
      <c r="S134">
        <v>73</v>
      </c>
      <c r="T134">
        <v>3.5</v>
      </c>
      <c r="U134">
        <v>28</v>
      </c>
      <c r="V134">
        <v>34</v>
      </c>
      <c r="W134">
        <v>5.69</v>
      </c>
      <c r="X134">
        <v>52</v>
      </c>
      <c r="Y134">
        <v>0.26</v>
      </c>
      <c r="Z134">
        <v>6.7000000000000004E-2</v>
      </c>
      <c r="AA134">
        <v>0.54</v>
      </c>
      <c r="AB134">
        <v>1.2999999999999999E-3</v>
      </c>
      <c r="AC134">
        <v>0</v>
      </c>
      <c r="AD134">
        <v>4</v>
      </c>
      <c r="AE134">
        <v>11.3</v>
      </c>
      <c r="AF134">
        <v>110</v>
      </c>
      <c r="AG134" s="16">
        <v>0.29899999999999999</v>
      </c>
      <c r="AH134" s="16">
        <v>0.45300000000000001</v>
      </c>
      <c r="AM134" t="str">
        <v>Grates Cove</v>
      </c>
    </row>
    <row r="135" spans="1:39" x14ac:dyDescent="0.25">
      <c r="A135" t="s">
        <v>317</v>
      </c>
      <c r="B135" t="s">
        <v>318</v>
      </c>
      <c r="C135" t="s">
        <v>740</v>
      </c>
      <c r="D135" t="s">
        <v>1369</v>
      </c>
      <c r="E135" t="s">
        <v>579</v>
      </c>
      <c r="F135">
        <v>475</v>
      </c>
      <c r="G135">
        <v>5.54</v>
      </c>
      <c r="H135">
        <v>54</v>
      </c>
      <c r="I135">
        <v>32</v>
      </c>
      <c r="J135">
        <v>6.4</v>
      </c>
      <c r="K135">
        <v>36</v>
      </c>
      <c r="L135">
        <v>0.12</v>
      </c>
      <c r="M135">
        <v>0.05</v>
      </c>
      <c r="N135">
        <v>0.03</v>
      </c>
      <c r="O135">
        <v>1E-3</v>
      </c>
      <c r="P135">
        <v>2.5000000000000001E-3</v>
      </c>
      <c r="Q135">
        <v>6.1</v>
      </c>
      <c r="R135">
        <v>9.1999999999999993</v>
      </c>
      <c r="S135">
        <v>73</v>
      </c>
      <c r="T135">
        <v>3.5</v>
      </c>
      <c r="U135">
        <v>28</v>
      </c>
      <c r="V135">
        <v>34</v>
      </c>
      <c r="W135">
        <v>5.69</v>
      </c>
      <c r="X135">
        <v>52</v>
      </c>
      <c r="Y135">
        <v>0.26</v>
      </c>
      <c r="Z135">
        <v>6.7000000000000004E-2</v>
      </c>
      <c r="AA135">
        <v>0.54</v>
      </c>
      <c r="AB135">
        <v>1.2999999999999999E-3</v>
      </c>
      <c r="AC135">
        <v>0</v>
      </c>
      <c r="AD135">
        <v>4</v>
      </c>
      <c r="AE135">
        <v>11.3</v>
      </c>
      <c r="AF135">
        <v>110</v>
      </c>
      <c r="AG135" s="16">
        <v>0.29899999999999999</v>
      </c>
      <c r="AH135" s="16">
        <v>0.45300000000000001</v>
      </c>
      <c r="AM135" t="str">
        <v>Great Brehat</v>
      </c>
    </row>
    <row r="136" spans="1:39" x14ac:dyDescent="0.25">
      <c r="A136" t="s">
        <v>319</v>
      </c>
      <c r="B136" t="s">
        <v>319</v>
      </c>
      <c r="C136" t="s">
        <v>741</v>
      </c>
      <c r="D136" t="s">
        <v>1370</v>
      </c>
      <c r="E136" t="s">
        <v>579</v>
      </c>
      <c r="F136">
        <v>660</v>
      </c>
      <c r="G136">
        <v>0.97</v>
      </c>
      <c r="H136">
        <v>50</v>
      </c>
      <c r="I136">
        <v>76.2</v>
      </c>
      <c r="J136">
        <v>6.19</v>
      </c>
      <c r="K136">
        <v>26</v>
      </c>
      <c r="L136">
        <v>0.09</v>
      </c>
      <c r="M136">
        <v>0.02</v>
      </c>
      <c r="N136">
        <v>0.05</v>
      </c>
      <c r="O136">
        <v>2E-3</v>
      </c>
      <c r="P136">
        <v>5.0000000000000001E-3</v>
      </c>
      <c r="Q136">
        <v>5.2</v>
      </c>
      <c r="R136">
        <v>5.8</v>
      </c>
      <c r="S136">
        <v>73</v>
      </c>
      <c r="T136">
        <v>1.4</v>
      </c>
      <c r="U136">
        <v>44</v>
      </c>
      <c r="V136">
        <v>17</v>
      </c>
      <c r="W136">
        <v>6.54</v>
      </c>
      <c r="X136">
        <v>26</v>
      </c>
      <c r="Y136">
        <v>0.17</v>
      </c>
      <c r="Z136">
        <v>0.13</v>
      </c>
      <c r="AA136">
        <v>0.52</v>
      </c>
      <c r="AB136">
        <v>3.3E-3</v>
      </c>
      <c r="AC136">
        <v>0</v>
      </c>
      <c r="AD136">
        <v>4</v>
      </c>
      <c r="AE136">
        <v>5.9</v>
      </c>
      <c r="AF136">
        <v>51</v>
      </c>
      <c r="AG136" s="16">
        <v>0.153</v>
      </c>
      <c r="AH136" s="16">
        <v>0.193</v>
      </c>
      <c r="AM136" t="str">
        <v>Great Codroy</v>
      </c>
    </row>
    <row r="137" spans="1:39" x14ac:dyDescent="0.25">
      <c r="A137" t="s">
        <v>319</v>
      </c>
      <c r="B137" t="s">
        <v>227</v>
      </c>
      <c r="C137" t="s">
        <v>742</v>
      </c>
      <c r="D137" t="s">
        <v>1371</v>
      </c>
      <c r="E137" t="s">
        <v>241</v>
      </c>
      <c r="F137">
        <v>660</v>
      </c>
      <c r="G137">
        <v>1.4</v>
      </c>
      <c r="H137">
        <v>2</v>
      </c>
      <c r="I137">
        <v>226</v>
      </c>
      <c r="J137">
        <v>7.68</v>
      </c>
      <c r="K137">
        <v>275</v>
      </c>
      <c r="L137">
        <v>0.09</v>
      </c>
      <c r="M137">
        <v>0.05</v>
      </c>
      <c r="N137">
        <v>5.0000000000000001E-3</v>
      </c>
      <c r="O137">
        <v>8.0000000000000004E-4</v>
      </c>
      <c r="P137">
        <v>5.0000000000000001E-4</v>
      </c>
      <c r="Q137">
        <v>30</v>
      </c>
      <c r="R137">
        <v>11.9</v>
      </c>
      <c r="S137">
        <v>364</v>
      </c>
      <c r="T137">
        <v>0.63</v>
      </c>
      <c r="U137">
        <v>2</v>
      </c>
      <c r="V137">
        <v>220</v>
      </c>
      <c r="W137">
        <v>7.79</v>
      </c>
      <c r="X137">
        <v>244</v>
      </c>
      <c r="Y137">
        <v>0.08</v>
      </c>
      <c r="Z137">
        <v>0.03</v>
      </c>
      <c r="AA137">
        <v>1.2E-2</v>
      </c>
      <c r="AB137">
        <v>9.1E-4</v>
      </c>
      <c r="AC137">
        <v>0</v>
      </c>
      <c r="AD137">
        <v>30</v>
      </c>
      <c r="AE137">
        <v>1.8</v>
      </c>
      <c r="AF137">
        <v>330</v>
      </c>
      <c r="AG137" s="16">
        <v>0</v>
      </c>
      <c r="AH137" s="16">
        <v>0</v>
      </c>
      <c r="AM137" t="str">
        <v>Green Island Brook</v>
      </c>
    </row>
    <row r="138" spans="1:39" x14ac:dyDescent="0.25">
      <c r="A138" t="s">
        <v>320</v>
      </c>
      <c r="B138" t="s">
        <v>320</v>
      </c>
      <c r="C138" t="s">
        <v>743</v>
      </c>
      <c r="D138" t="s">
        <v>1372</v>
      </c>
      <c r="E138" t="s">
        <v>579</v>
      </c>
      <c r="F138">
        <v>203</v>
      </c>
      <c r="G138">
        <v>5.2</v>
      </c>
      <c r="H138">
        <v>74</v>
      </c>
      <c r="I138">
        <v>16</v>
      </c>
      <c r="J138">
        <v>6.04</v>
      </c>
      <c r="K138">
        <v>53</v>
      </c>
      <c r="L138">
        <v>0.31</v>
      </c>
      <c r="M138">
        <v>0.31</v>
      </c>
      <c r="N138">
        <v>0.01</v>
      </c>
      <c r="O138">
        <v>5.0000000000000001E-4</v>
      </c>
      <c r="P138">
        <v>5.0000000000000001E-3</v>
      </c>
      <c r="Q138">
        <v>13</v>
      </c>
      <c r="R138">
        <v>13.3</v>
      </c>
      <c r="S138">
        <v>284</v>
      </c>
      <c r="T138">
        <v>2.1</v>
      </c>
      <c r="U138">
        <v>53</v>
      </c>
      <c r="V138">
        <v>89</v>
      </c>
      <c r="W138">
        <v>6.59</v>
      </c>
      <c r="X138">
        <v>90</v>
      </c>
      <c r="Y138">
        <v>0.83</v>
      </c>
      <c r="Z138">
        <v>0.9</v>
      </c>
      <c r="AA138">
        <v>0.39</v>
      </c>
      <c r="AB138">
        <v>3.8999999999999998E-3</v>
      </c>
      <c r="AC138">
        <v>4.4999999999999997E-3</v>
      </c>
      <c r="AD138">
        <v>11</v>
      </c>
      <c r="AE138">
        <v>11.6</v>
      </c>
      <c r="AF138">
        <v>246</v>
      </c>
      <c r="AG138" s="16">
        <v>0.45180000000000003</v>
      </c>
      <c r="AH138" s="16">
        <v>0.29099999999999998</v>
      </c>
      <c r="AM138" t="str">
        <v>Greenspond</v>
      </c>
    </row>
    <row r="139" spans="1:39" x14ac:dyDescent="0.25">
      <c r="A139" t="s">
        <v>321</v>
      </c>
      <c r="B139" t="s">
        <v>321</v>
      </c>
      <c r="C139" t="s">
        <v>664</v>
      </c>
      <c r="D139" t="s">
        <v>1300</v>
      </c>
      <c r="E139" t="s">
        <v>579</v>
      </c>
      <c r="F139">
        <v>761</v>
      </c>
      <c r="G139">
        <v>0.85</v>
      </c>
      <c r="H139">
        <v>73</v>
      </c>
      <c r="I139">
        <v>11</v>
      </c>
      <c r="J139">
        <v>5.87</v>
      </c>
      <c r="K139">
        <v>7</v>
      </c>
      <c r="L139">
        <v>0.18</v>
      </c>
      <c r="M139">
        <v>4.4999999999999998E-2</v>
      </c>
      <c r="N139">
        <v>0.05</v>
      </c>
      <c r="O139">
        <v>1.1000000000000001E-3</v>
      </c>
      <c r="P139">
        <v>2.5000000000000001E-3</v>
      </c>
      <c r="Q139">
        <v>4</v>
      </c>
      <c r="R139">
        <v>9</v>
      </c>
      <c r="S139">
        <v>35</v>
      </c>
      <c r="T139">
        <v>2</v>
      </c>
      <c r="U139">
        <v>40</v>
      </c>
      <c r="V139">
        <v>53</v>
      </c>
      <c r="W139">
        <v>4.99</v>
      </c>
      <c r="X139">
        <v>8.8000000000000007</v>
      </c>
      <c r="Y139">
        <v>0.23</v>
      </c>
      <c r="Z139">
        <v>7.0000000000000007E-2</v>
      </c>
      <c r="AA139">
        <v>1.7</v>
      </c>
      <c r="AB139">
        <v>5.1000000000000004E-3</v>
      </c>
      <c r="AC139">
        <v>0</v>
      </c>
      <c r="AD139">
        <v>16</v>
      </c>
      <c r="AE139">
        <v>9.1</v>
      </c>
      <c r="AF139">
        <v>57</v>
      </c>
      <c r="AG139" s="16">
        <v>0.32200000000000001</v>
      </c>
      <c r="AH139" s="16">
        <v>0.628</v>
      </c>
      <c r="AM139" t="str">
        <v>Grey River</v>
      </c>
    </row>
    <row r="140" spans="1:39" x14ac:dyDescent="0.25">
      <c r="A140" t="s">
        <v>322</v>
      </c>
      <c r="B140" t="s">
        <v>322</v>
      </c>
      <c r="C140" t="s">
        <v>744</v>
      </c>
      <c r="D140" t="s">
        <v>1373</v>
      </c>
      <c r="E140" t="s">
        <v>579</v>
      </c>
      <c r="F140">
        <v>265</v>
      </c>
      <c r="G140">
        <v>1.63</v>
      </c>
      <c r="H140">
        <v>127.5</v>
      </c>
      <c r="I140">
        <v>220</v>
      </c>
      <c r="J140">
        <v>7.41</v>
      </c>
      <c r="K140">
        <v>230</v>
      </c>
      <c r="L140">
        <v>0.39500000000000002</v>
      </c>
      <c r="M140">
        <v>0.03</v>
      </c>
      <c r="N140">
        <v>1.2E-2</v>
      </c>
      <c r="O140">
        <v>1E-3</v>
      </c>
      <c r="P140">
        <v>2.5000000000000001E-2</v>
      </c>
      <c r="Q140">
        <v>14</v>
      </c>
      <c r="R140">
        <v>9.75</v>
      </c>
      <c r="S140">
        <v>353</v>
      </c>
      <c r="T140">
        <v>2</v>
      </c>
      <c r="U140">
        <v>38</v>
      </c>
      <c r="V140">
        <v>210</v>
      </c>
      <c r="W140">
        <v>7.8</v>
      </c>
      <c r="X140">
        <v>225</v>
      </c>
      <c r="Y140">
        <v>0.12</v>
      </c>
      <c r="Z140">
        <v>0.04</v>
      </c>
      <c r="AA140">
        <v>4.7999999999999996E-3</v>
      </c>
      <c r="AB140">
        <v>0</v>
      </c>
      <c r="AC140">
        <v>0</v>
      </c>
      <c r="AD140">
        <v>16</v>
      </c>
      <c r="AE140">
        <v>8.6</v>
      </c>
      <c r="AF140">
        <v>429</v>
      </c>
      <c r="AG140" s="16">
        <v>0.161</v>
      </c>
      <c r="AH140" s="16">
        <v>0.24</v>
      </c>
      <c r="AM140" t="str">
        <v>Hampden</v>
      </c>
    </row>
    <row r="141" spans="1:39" x14ac:dyDescent="0.25">
      <c r="A141" t="s">
        <v>323</v>
      </c>
      <c r="B141" t="s">
        <v>323</v>
      </c>
      <c r="C141" t="s">
        <v>745</v>
      </c>
      <c r="D141" t="s">
        <v>1374</v>
      </c>
      <c r="E141" t="s">
        <v>579</v>
      </c>
      <c r="F141">
        <v>155</v>
      </c>
      <c r="G141">
        <v>1.7</v>
      </c>
      <c r="H141">
        <v>130</v>
      </c>
      <c r="I141">
        <v>3.2</v>
      </c>
      <c r="J141">
        <v>5.33</v>
      </c>
      <c r="K141">
        <v>7</v>
      </c>
      <c r="L141">
        <v>0.46</v>
      </c>
      <c r="M141">
        <v>0.04</v>
      </c>
      <c r="N141">
        <v>0.22</v>
      </c>
      <c r="O141">
        <v>1E-3</v>
      </c>
      <c r="P141">
        <v>2.5000000000000001E-3</v>
      </c>
      <c r="Q141">
        <v>3.9</v>
      </c>
      <c r="R141">
        <v>7.5</v>
      </c>
      <c r="S141">
        <v>59</v>
      </c>
      <c r="T141">
        <v>3.1</v>
      </c>
      <c r="U141">
        <v>99</v>
      </c>
      <c r="V141">
        <v>9</v>
      </c>
      <c r="W141">
        <v>5.81</v>
      </c>
      <c r="X141">
        <v>5.2</v>
      </c>
      <c r="Y141">
        <v>0.45</v>
      </c>
      <c r="Z141">
        <v>0.02</v>
      </c>
      <c r="AA141">
        <v>0.14399999999999999</v>
      </c>
      <c r="AB141">
        <v>1.8E-3</v>
      </c>
      <c r="AC141">
        <v>0</v>
      </c>
      <c r="AD141">
        <v>3</v>
      </c>
      <c r="AE141">
        <v>10.7</v>
      </c>
      <c r="AF141">
        <v>61</v>
      </c>
      <c r="AG141" s="16">
        <v>0.313</v>
      </c>
      <c r="AH141" s="16">
        <v>0.38400000000000001</v>
      </c>
      <c r="AM141" t="str">
        <v>Hant's Harbour</v>
      </c>
    </row>
    <row r="142" spans="1:39" x14ac:dyDescent="0.25">
      <c r="A142" t="s">
        <v>124</v>
      </c>
      <c r="B142" t="s">
        <v>124</v>
      </c>
      <c r="C142" t="s">
        <v>746</v>
      </c>
      <c r="D142" t="s">
        <v>1375</v>
      </c>
      <c r="E142" t="s">
        <v>579</v>
      </c>
      <c r="F142">
        <v>176</v>
      </c>
      <c r="G142">
        <v>2.2999999999999998</v>
      </c>
      <c r="H142">
        <v>96</v>
      </c>
      <c r="I142">
        <v>13</v>
      </c>
      <c r="J142">
        <v>6.12</v>
      </c>
      <c r="K142">
        <v>15</v>
      </c>
      <c r="L142">
        <v>0.39</v>
      </c>
      <c r="M142">
        <v>0.05</v>
      </c>
      <c r="N142">
        <v>6.0000000000000001E-3</v>
      </c>
      <c r="O142">
        <v>0</v>
      </c>
      <c r="P142">
        <v>0</v>
      </c>
      <c r="Q142">
        <v>2.4</v>
      </c>
      <c r="R142">
        <v>9.5</v>
      </c>
      <c r="S142">
        <v>25</v>
      </c>
      <c r="T142">
        <v>0.91</v>
      </c>
      <c r="U142">
        <v>104</v>
      </c>
      <c r="V142">
        <v>38</v>
      </c>
      <c r="W142">
        <v>6.22</v>
      </c>
      <c r="X142">
        <v>25</v>
      </c>
      <c r="Y142">
        <v>0.27</v>
      </c>
      <c r="Z142">
        <v>0.02</v>
      </c>
      <c r="AA142">
        <v>6.9000000000000006E-2</v>
      </c>
      <c r="AB142">
        <v>8.9999999999999993E-3</v>
      </c>
      <c r="AC142">
        <v>0</v>
      </c>
      <c r="AD142">
        <v>2.5</v>
      </c>
      <c r="AE142">
        <v>9.6999999999999993</v>
      </c>
      <c r="AF142">
        <v>208</v>
      </c>
      <c r="AG142" s="16">
        <v>0.36599999999999999</v>
      </c>
      <c r="AH142" s="16">
        <v>0.32100000000000001</v>
      </c>
      <c r="AM142" t="str">
        <v>Happy Adventure</v>
      </c>
    </row>
    <row r="143" spans="1:39" x14ac:dyDescent="0.25">
      <c r="A143" t="s">
        <v>124</v>
      </c>
      <c r="B143" t="s">
        <v>124</v>
      </c>
      <c r="C143" t="s">
        <v>747</v>
      </c>
      <c r="D143" t="s">
        <v>1376</v>
      </c>
      <c r="E143" t="s">
        <v>241</v>
      </c>
      <c r="F143">
        <v>176</v>
      </c>
      <c r="G143">
        <v>6.2</v>
      </c>
      <c r="H143">
        <v>11</v>
      </c>
      <c r="I143">
        <v>110</v>
      </c>
      <c r="J143">
        <v>6.96</v>
      </c>
      <c r="K143">
        <v>38</v>
      </c>
      <c r="L143">
        <v>0.21</v>
      </c>
      <c r="M143">
        <v>3.1E-2</v>
      </c>
      <c r="N143">
        <v>2E-3</v>
      </c>
      <c r="O143">
        <v>5.0000000000000001E-4</v>
      </c>
      <c r="P143">
        <v>4.0000000000000001E-3</v>
      </c>
      <c r="Q143">
        <v>98</v>
      </c>
      <c r="R143">
        <v>1.6</v>
      </c>
      <c r="S143">
        <v>441</v>
      </c>
      <c r="T143">
        <v>1.1000000000000001</v>
      </c>
      <c r="U143">
        <v>110</v>
      </c>
      <c r="V143">
        <v>115</v>
      </c>
      <c r="W143">
        <v>6.75</v>
      </c>
      <c r="X143">
        <v>96</v>
      </c>
      <c r="Y143">
        <v>0.59</v>
      </c>
      <c r="Z143">
        <v>1.0999999999999999E-2</v>
      </c>
      <c r="AA143">
        <v>2.5000000000000001E-2</v>
      </c>
      <c r="AB143">
        <v>3.0000000000000001E-3</v>
      </c>
      <c r="AC143">
        <v>6.1000000000000004E-3</v>
      </c>
      <c r="AD143">
        <v>44</v>
      </c>
      <c r="AE143">
        <v>14</v>
      </c>
      <c r="AF143">
        <v>458</v>
      </c>
      <c r="AG143" s="16">
        <v>6.7000000000000002E-3</v>
      </c>
      <c r="AH143" s="16">
        <v>0</v>
      </c>
      <c r="AM143" t="str">
        <v>Happy Valley-Goose Bay</v>
      </c>
    </row>
    <row r="144" spans="1:39" x14ac:dyDescent="0.25">
      <c r="A144" t="s">
        <v>748</v>
      </c>
      <c r="B144" t="s">
        <v>324</v>
      </c>
      <c r="C144" t="s">
        <v>749</v>
      </c>
      <c r="D144" t="s">
        <v>1377</v>
      </c>
      <c r="E144" t="s">
        <v>579</v>
      </c>
      <c r="F144">
        <v>4995</v>
      </c>
      <c r="G144">
        <v>2.4</v>
      </c>
      <c r="H144">
        <v>35</v>
      </c>
      <c r="I144">
        <v>19</v>
      </c>
      <c r="J144">
        <v>6.19</v>
      </c>
      <c r="K144">
        <v>13</v>
      </c>
      <c r="L144">
        <v>0.31</v>
      </c>
      <c r="M144">
        <v>0.03</v>
      </c>
      <c r="N144">
        <v>0.05</v>
      </c>
      <c r="O144">
        <v>2.1000000000000001E-2</v>
      </c>
      <c r="P144">
        <v>2.5000000000000001E-2</v>
      </c>
      <c r="Q144">
        <v>4</v>
      </c>
      <c r="R144">
        <v>4.2</v>
      </c>
      <c r="S144">
        <v>30</v>
      </c>
      <c r="T144">
        <v>1.3</v>
      </c>
      <c r="U144">
        <v>23</v>
      </c>
      <c r="V144">
        <v>14</v>
      </c>
      <c r="W144">
        <v>5.82</v>
      </c>
      <c r="X144">
        <v>13</v>
      </c>
      <c r="Y144">
        <v>0.13</v>
      </c>
      <c r="Z144">
        <v>2.5999999999999999E-3</v>
      </c>
      <c r="AA144">
        <v>0.36899999999999999</v>
      </c>
      <c r="AB144">
        <v>4.0000000000000001E-3</v>
      </c>
      <c r="AC144">
        <v>0</v>
      </c>
      <c r="AD144">
        <v>3</v>
      </c>
      <c r="AE144">
        <v>4.9000000000000004</v>
      </c>
      <c r="AF144">
        <v>32</v>
      </c>
      <c r="AG144" s="16">
        <v>0.43419999999999997</v>
      </c>
      <c r="AH144" s="16">
        <v>0.2</v>
      </c>
      <c r="AM144" t="str">
        <v>Harbour Breton</v>
      </c>
    </row>
    <row r="145" spans="1:39" x14ac:dyDescent="0.25">
      <c r="A145" t="s">
        <v>750</v>
      </c>
      <c r="B145" t="s">
        <v>325</v>
      </c>
      <c r="C145" t="s">
        <v>751</v>
      </c>
      <c r="D145" t="s">
        <v>1378</v>
      </c>
      <c r="E145" t="s">
        <v>579</v>
      </c>
      <c r="F145">
        <v>1198</v>
      </c>
      <c r="G145">
        <v>2.8</v>
      </c>
      <c r="H145">
        <v>140</v>
      </c>
      <c r="I145">
        <v>24</v>
      </c>
      <c r="J145">
        <v>5.45</v>
      </c>
      <c r="K145">
        <v>6.8</v>
      </c>
      <c r="L145">
        <v>0.8</v>
      </c>
      <c r="M145">
        <v>0.24</v>
      </c>
      <c r="N145">
        <v>0.03</v>
      </c>
      <c r="O145">
        <v>1E-3</v>
      </c>
      <c r="P145">
        <v>5.0000000000000001E-3</v>
      </c>
      <c r="Q145">
        <v>4</v>
      </c>
      <c r="R145">
        <v>11.6</v>
      </c>
      <c r="S145">
        <v>26</v>
      </c>
      <c r="T145">
        <v>1.1000000000000001</v>
      </c>
      <c r="U145">
        <v>44</v>
      </c>
      <c r="V145">
        <v>88</v>
      </c>
      <c r="W145">
        <v>4.0599999999999996</v>
      </c>
      <c r="X145">
        <v>61</v>
      </c>
      <c r="Y145">
        <v>0.28000000000000003</v>
      </c>
      <c r="Z145">
        <v>7.0000000000000007E-2</v>
      </c>
      <c r="AA145">
        <v>1.5</v>
      </c>
      <c r="AB145">
        <v>8.9999999999999993E-3</v>
      </c>
      <c r="AC145">
        <v>0</v>
      </c>
      <c r="AD145">
        <v>13</v>
      </c>
      <c r="AE145">
        <v>7.9</v>
      </c>
      <c r="AF145">
        <v>198</v>
      </c>
      <c r="AG145" s="16">
        <v>0.23</v>
      </c>
      <c r="AH145" s="16">
        <v>0.41299999999999998</v>
      </c>
      <c r="AM145" t="str">
        <v>Harbour Grace</v>
      </c>
    </row>
    <row r="146" spans="1:39" x14ac:dyDescent="0.25">
      <c r="A146" t="s">
        <v>326</v>
      </c>
      <c r="B146" t="s">
        <v>326</v>
      </c>
      <c r="C146" t="s">
        <v>752</v>
      </c>
      <c r="D146" t="s">
        <v>1379</v>
      </c>
      <c r="E146" t="s">
        <v>579</v>
      </c>
      <c r="F146">
        <v>673</v>
      </c>
      <c r="G146">
        <v>1.3</v>
      </c>
      <c r="H146">
        <v>92</v>
      </c>
      <c r="I146">
        <v>7</v>
      </c>
      <c r="J146">
        <v>5.27</v>
      </c>
      <c r="K146">
        <v>20</v>
      </c>
      <c r="L146">
        <v>0.36</v>
      </c>
      <c r="M146">
        <v>4.2000000000000003E-2</v>
      </c>
      <c r="N146">
        <v>0.91700000000000004</v>
      </c>
      <c r="O146">
        <v>5.0000000000000001E-3</v>
      </c>
      <c r="P146">
        <v>5.0000000000000001E-3</v>
      </c>
      <c r="Q146">
        <v>3.7</v>
      </c>
      <c r="R146">
        <v>10.9</v>
      </c>
      <c r="S146">
        <v>42</v>
      </c>
      <c r="T146">
        <v>3.5</v>
      </c>
      <c r="U146">
        <v>81</v>
      </c>
      <c r="V146">
        <v>13</v>
      </c>
      <c r="W146">
        <v>4.42</v>
      </c>
      <c r="X146">
        <v>5.3</v>
      </c>
      <c r="Y146">
        <v>6.83</v>
      </c>
      <c r="Z146">
        <v>0.54</v>
      </c>
      <c r="AA146">
        <v>3.5</v>
      </c>
      <c r="AB146">
        <v>1.0999999999999999E-2</v>
      </c>
      <c r="AC146">
        <v>0</v>
      </c>
      <c r="AD146">
        <v>3</v>
      </c>
      <c r="AE146">
        <v>12.3</v>
      </c>
      <c r="AF146">
        <v>42</v>
      </c>
      <c r="AG146" s="16">
        <v>0.31</v>
      </c>
      <c r="AH146" s="16">
        <v>0.55000000000000004</v>
      </c>
      <c r="AM146" t="str">
        <v>Harbour Main-Chapel's Cove-Lakeview</v>
      </c>
    </row>
    <row r="147" spans="1:39" x14ac:dyDescent="0.25">
      <c r="A147" t="s">
        <v>753</v>
      </c>
      <c r="B147" t="s">
        <v>127</v>
      </c>
      <c r="C147" t="s">
        <v>612</v>
      </c>
      <c r="D147" t="s">
        <v>1380</v>
      </c>
      <c r="E147" t="s">
        <v>241</v>
      </c>
      <c r="F147">
        <v>482</v>
      </c>
      <c r="G147">
        <v>0.8</v>
      </c>
      <c r="H147">
        <v>7</v>
      </c>
      <c r="I147">
        <v>496</v>
      </c>
      <c r="J147">
        <v>6.17</v>
      </c>
      <c r="K147">
        <v>42</v>
      </c>
      <c r="L147">
        <v>0.05</v>
      </c>
      <c r="M147">
        <v>3.5000000000000003E-2</v>
      </c>
      <c r="N147">
        <v>1E-3</v>
      </c>
      <c r="O147">
        <v>5.0000000000000001E-4</v>
      </c>
      <c r="P147">
        <v>5.0000000000000001E-4</v>
      </c>
      <c r="Q147">
        <v>5</v>
      </c>
      <c r="R147">
        <v>0.9</v>
      </c>
      <c r="S147">
        <v>92</v>
      </c>
      <c r="T147">
        <v>0.8</v>
      </c>
      <c r="U147">
        <v>6</v>
      </c>
      <c r="V147">
        <v>62</v>
      </c>
      <c r="W147">
        <v>6.47</v>
      </c>
      <c r="X147">
        <v>26</v>
      </c>
      <c r="Y147">
        <v>0.05</v>
      </c>
      <c r="Z147">
        <v>0</v>
      </c>
      <c r="AA147">
        <v>0.69299999999999995</v>
      </c>
      <c r="AB147">
        <v>1.1999999999999999E-3</v>
      </c>
      <c r="AC147">
        <v>0</v>
      </c>
      <c r="AD147">
        <v>5</v>
      </c>
      <c r="AE147">
        <v>0.7</v>
      </c>
      <c r="AF147">
        <v>90</v>
      </c>
      <c r="AG147" s="16">
        <v>0.17499999999999999</v>
      </c>
      <c r="AH147" s="16">
        <v>7.0000000000000001E-3</v>
      </c>
      <c r="AM147" t="str">
        <v>Harbour Mille-Little Harbour East</v>
      </c>
    </row>
    <row r="148" spans="1:39" x14ac:dyDescent="0.25">
      <c r="A148" t="s">
        <v>328</v>
      </c>
      <c r="B148" t="s">
        <v>328</v>
      </c>
      <c r="C148" t="s">
        <v>692</v>
      </c>
      <c r="D148" t="s">
        <v>1381</v>
      </c>
      <c r="E148" t="s">
        <v>579</v>
      </c>
      <c r="F148">
        <v>49</v>
      </c>
      <c r="G148">
        <v>1.8</v>
      </c>
      <c r="H148">
        <v>80</v>
      </c>
      <c r="I148">
        <v>186</v>
      </c>
      <c r="J148">
        <v>7.59</v>
      </c>
      <c r="K148">
        <v>186</v>
      </c>
      <c r="L148">
        <v>0.22</v>
      </c>
      <c r="M148">
        <v>3.5000000000000003E-2</v>
      </c>
      <c r="N148">
        <v>5.0000000000000001E-3</v>
      </c>
      <c r="O148">
        <v>5.0000000000000001E-4</v>
      </c>
      <c r="P148">
        <v>5.0000000000000001E-3</v>
      </c>
      <c r="Q148">
        <v>10</v>
      </c>
      <c r="R148">
        <v>11.1</v>
      </c>
      <c r="S148">
        <v>242</v>
      </c>
      <c r="T148">
        <v>2.5</v>
      </c>
      <c r="U148">
        <v>80</v>
      </c>
      <c r="V148">
        <v>190</v>
      </c>
      <c r="W148">
        <v>7.84</v>
      </c>
      <c r="X148">
        <v>182</v>
      </c>
      <c r="Y148">
        <v>0.19</v>
      </c>
      <c r="Z148">
        <v>3.1E-2</v>
      </c>
      <c r="AA148">
        <v>1.2E-2</v>
      </c>
      <c r="AB148">
        <v>0</v>
      </c>
      <c r="AC148">
        <v>0</v>
      </c>
      <c r="AD148">
        <v>4</v>
      </c>
      <c r="AE148">
        <v>11.5</v>
      </c>
      <c r="AF148">
        <v>254</v>
      </c>
      <c r="AG148" s="16">
        <v>0</v>
      </c>
      <c r="AH148" s="16">
        <v>0</v>
      </c>
      <c r="AM148" t="str">
        <v>Hare Bay</v>
      </c>
    </row>
    <row r="149" spans="1:39" x14ac:dyDescent="0.25">
      <c r="A149" t="s">
        <v>329</v>
      </c>
      <c r="B149" t="s">
        <v>329</v>
      </c>
      <c r="C149" t="s">
        <v>639</v>
      </c>
      <c r="D149" t="s">
        <v>1382</v>
      </c>
      <c r="E149" t="s">
        <v>579</v>
      </c>
      <c r="F149">
        <v>337</v>
      </c>
      <c r="G149">
        <v>0.8</v>
      </c>
      <c r="H149">
        <v>25</v>
      </c>
      <c r="I149">
        <v>8.59</v>
      </c>
      <c r="J149">
        <v>5.03</v>
      </c>
      <c r="K149">
        <v>14</v>
      </c>
      <c r="L149">
        <v>0.05</v>
      </c>
      <c r="M149">
        <v>0.02</v>
      </c>
      <c r="N149">
        <v>1E-3</v>
      </c>
      <c r="O149">
        <v>5.0000000000000001E-4</v>
      </c>
      <c r="P149">
        <v>5.0000000000000001E-4</v>
      </c>
      <c r="Q149">
        <v>5</v>
      </c>
      <c r="R149">
        <v>4.9000000000000004</v>
      </c>
      <c r="S149">
        <v>60</v>
      </c>
      <c r="T149">
        <v>0.6</v>
      </c>
      <c r="U149">
        <v>18</v>
      </c>
      <c r="V149">
        <v>10</v>
      </c>
      <c r="W149">
        <v>5.93</v>
      </c>
      <c r="X149">
        <v>12</v>
      </c>
      <c r="Y149">
        <v>5.3999999999999999E-2</v>
      </c>
      <c r="Z149">
        <v>3.4000000000000002E-2</v>
      </c>
      <c r="AA149">
        <v>0.16300000000000001</v>
      </c>
      <c r="AB149">
        <v>3.0000000000000001E-3</v>
      </c>
      <c r="AC149">
        <v>0</v>
      </c>
      <c r="AD149">
        <v>4.3</v>
      </c>
      <c r="AE149">
        <v>4.2</v>
      </c>
      <c r="AF149">
        <v>86</v>
      </c>
      <c r="AG149" s="16">
        <v>0.11</v>
      </c>
      <c r="AH149" s="16">
        <v>0.26100000000000001</v>
      </c>
      <c r="AM149" t="str">
        <v>Harry's Harbour</v>
      </c>
    </row>
    <row r="150" spans="1:39" x14ac:dyDescent="0.25">
      <c r="A150" t="s">
        <v>754</v>
      </c>
      <c r="B150" t="s">
        <v>330</v>
      </c>
      <c r="C150" t="s">
        <v>755</v>
      </c>
      <c r="D150" t="s">
        <v>1383</v>
      </c>
      <c r="E150" t="s">
        <v>579</v>
      </c>
      <c r="F150">
        <v>691</v>
      </c>
      <c r="G150">
        <v>3.75</v>
      </c>
      <c r="H150">
        <v>37</v>
      </c>
      <c r="I150">
        <v>20</v>
      </c>
      <c r="J150">
        <v>6.17</v>
      </c>
      <c r="K150">
        <v>82</v>
      </c>
      <c r="L150">
        <v>0.15</v>
      </c>
      <c r="M150">
        <v>0.12</v>
      </c>
      <c r="N150">
        <v>5.0000000000000001E-3</v>
      </c>
      <c r="O150">
        <v>1E-3</v>
      </c>
      <c r="P150">
        <v>2.5000000000000001E-3</v>
      </c>
      <c r="Q150">
        <v>5</v>
      </c>
      <c r="R150">
        <v>6.8</v>
      </c>
      <c r="S150">
        <v>65</v>
      </c>
      <c r="T150">
        <v>9.4</v>
      </c>
      <c r="U150">
        <v>30</v>
      </c>
      <c r="V150">
        <v>27</v>
      </c>
      <c r="W150">
        <v>5.36</v>
      </c>
      <c r="X150">
        <v>19</v>
      </c>
      <c r="Y150">
        <v>0.52</v>
      </c>
      <c r="Z150">
        <v>3.5999999999999997E-2</v>
      </c>
      <c r="AA150">
        <v>0.42399999999999999</v>
      </c>
      <c r="AB150">
        <v>6.1999999999999998E-3</v>
      </c>
      <c r="AC150">
        <v>1E-3</v>
      </c>
      <c r="AD150">
        <v>4</v>
      </c>
      <c r="AE150">
        <v>7.8</v>
      </c>
      <c r="AF150">
        <v>70</v>
      </c>
      <c r="AG150" s="16">
        <v>0.308</v>
      </c>
      <c r="AH150" s="16">
        <v>0.28000000000000003</v>
      </c>
      <c r="AM150" t="str">
        <v>Hawke's Bay</v>
      </c>
    </row>
    <row r="151" spans="1:39" x14ac:dyDescent="0.25">
      <c r="A151" t="s">
        <v>331</v>
      </c>
      <c r="B151" t="s">
        <v>331</v>
      </c>
      <c r="C151" t="s">
        <v>756</v>
      </c>
      <c r="D151" t="s">
        <v>1384</v>
      </c>
      <c r="E151" t="s">
        <v>579</v>
      </c>
      <c r="F151">
        <v>583</v>
      </c>
      <c r="G151">
        <v>4.8</v>
      </c>
      <c r="H151">
        <v>256</v>
      </c>
      <c r="I151">
        <v>20</v>
      </c>
      <c r="J151">
        <v>6.05</v>
      </c>
      <c r="K151">
        <v>25</v>
      </c>
      <c r="L151">
        <v>0.71</v>
      </c>
      <c r="M151">
        <v>0.08</v>
      </c>
      <c r="N151">
        <v>5.0000000000000001E-3</v>
      </c>
      <c r="O151">
        <v>1E-3</v>
      </c>
      <c r="P151">
        <v>2.5000000000000001E-2</v>
      </c>
      <c r="Q151">
        <v>3</v>
      </c>
      <c r="R151">
        <v>14.1</v>
      </c>
      <c r="S151">
        <v>47</v>
      </c>
      <c r="T151">
        <v>3.8</v>
      </c>
      <c r="U151">
        <v>97</v>
      </c>
      <c r="V151">
        <v>12</v>
      </c>
      <c r="W151">
        <v>5.17</v>
      </c>
      <c r="X151">
        <v>13</v>
      </c>
      <c r="Y151">
        <v>0.84</v>
      </c>
      <c r="Z151">
        <v>0.97</v>
      </c>
      <c r="AA151">
        <v>0.75</v>
      </c>
      <c r="AB151">
        <v>1.6999999999999999E-3</v>
      </c>
      <c r="AC151">
        <v>0</v>
      </c>
      <c r="AD151">
        <v>3</v>
      </c>
      <c r="AE151">
        <v>12.5</v>
      </c>
      <c r="AF151">
        <v>38</v>
      </c>
      <c r="AG151" s="16">
        <v>0.17199999999999999</v>
      </c>
      <c r="AH151" s="16">
        <v>0.33600000000000002</v>
      </c>
      <c r="AM151" t="str">
        <v>Heart's Content</v>
      </c>
    </row>
    <row r="152" spans="1:39" x14ac:dyDescent="0.25">
      <c r="A152" t="s">
        <v>332</v>
      </c>
      <c r="B152" t="s">
        <v>332</v>
      </c>
      <c r="C152" t="s">
        <v>757</v>
      </c>
      <c r="D152" t="s">
        <v>1385</v>
      </c>
      <c r="E152" t="s">
        <v>579</v>
      </c>
      <c r="F152">
        <v>254</v>
      </c>
      <c r="G152">
        <v>1.1000000000000001</v>
      </c>
      <c r="H152">
        <v>57</v>
      </c>
      <c r="I152">
        <v>17</v>
      </c>
      <c r="J152">
        <v>6.32</v>
      </c>
      <c r="K152">
        <v>25</v>
      </c>
      <c r="L152">
        <v>0.15</v>
      </c>
      <c r="M152">
        <v>0.02</v>
      </c>
      <c r="N152">
        <v>0.12</v>
      </c>
      <c r="O152">
        <v>5.0000000000000001E-4</v>
      </c>
      <c r="P152">
        <v>5.0000000000000001E-3</v>
      </c>
      <c r="Q152">
        <v>6</v>
      </c>
      <c r="R152">
        <v>10.3</v>
      </c>
      <c r="S152">
        <v>68</v>
      </c>
      <c r="T152">
        <v>1.2</v>
      </c>
      <c r="U152">
        <v>43</v>
      </c>
      <c r="V152">
        <v>22</v>
      </c>
      <c r="W152">
        <v>6.79</v>
      </c>
      <c r="X152">
        <v>23</v>
      </c>
      <c r="Y152">
        <v>9.2999999999999999E-2</v>
      </c>
      <c r="Z152">
        <v>0.02</v>
      </c>
      <c r="AA152">
        <v>2.1000000000000001E-2</v>
      </c>
      <c r="AB152">
        <v>0</v>
      </c>
      <c r="AC152">
        <v>0</v>
      </c>
      <c r="AD152">
        <v>4</v>
      </c>
      <c r="AE152">
        <v>9.9</v>
      </c>
      <c r="AF152">
        <v>73</v>
      </c>
      <c r="AG152" s="16">
        <v>0.26500000000000001</v>
      </c>
      <c r="AH152" s="16">
        <v>0.25</v>
      </c>
      <c r="AM152" t="str">
        <v>Heart's Delight-Islington</v>
      </c>
    </row>
    <row r="153" spans="1:39" x14ac:dyDescent="0.25">
      <c r="A153" t="s">
        <v>129</v>
      </c>
      <c r="B153" t="s">
        <v>129</v>
      </c>
      <c r="C153" t="s">
        <v>758</v>
      </c>
      <c r="D153" t="s">
        <v>1386</v>
      </c>
      <c r="E153" t="s">
        <v>241</v>
      </c>
      <c r="F153">
        <v>323</v>
      </c>
      <c r="G153">
        <v>0.4</v>
      </c>
      <c r="H153">
        <v>6</v>
      </c>
      <c r="I153">
        <v>137</v>
      </c>
      <c r="J153">
        <v>7.05</v>
      </c>
      <c r="K153">
        <v>156</v>
      </c>
      <c r="L153">
        <v>7.0000000000000007E-2</v>
      </c>
      <c r="M153">
        <v>3.1E-2</v>
      </c>
      <c r="N153">
        <v>0.01</v>
      </c>
      <c r="O153">
        <v>5.9999999999999995E-4</v>
      </c>
      <c r="P153">
        <v>2E-3</v>
      </c>
      <c r="Q153">
        <v>10</v>
      </c>
      <c r="R153">
        <v>0.7</v>
      </c>
      <c r="S153">
        <v>254</v>
      </c>
      <c r="T153">
        <v>2.2000000000000002</v>
      </c>
      <c r="U153">
        <v>33</v>
      </c>
      <c r="V153">
        <v>126</v>
      </c>
      <c r="W153">
        <v>7.49</v>
      </c>
      <c r="X153">
        <v>160</v>
      </c>
      <c r="Y153">
        <v>0.12</v>
      </c>
      <c r="Z153">
        <v>1.4E-2</v>
      </c>
      <c r="AA153">
        <v>0.02</v>
      </c>
      <c r="AB153">
        <v>6.3000000000000003E-4</v>
      </c>
      <c r="AC153">
        <v>1.4E-3</v>
      </c>
      <c r="AD153">
        <v>11</v>
      </c>
      <c r="AE153">
        <v>3.9</v>
      </c>
      <c r="AF153">
        <v>270</v>
      </c>
      <c r="AG153" s="16">
        <v>5.3E-3</v>
      </c>
      <c r="AH153" s="16">
        <v>0</v>
      </c>
      <c r="AM153" t="str">
        <v>Heart's Desire</v>
      </c>
    </row>
    <row r="154" spans="1:39" x14ac:dyDescent="0.25">
      <c r="A154" t="s">
        <v>129</v>
      </c>
      <c r="B154" t="s">
        <v>333</v>
      </c>
      <c r="C154" t="s">
        <v>759</v>
      </c>
      <c r="D154" t="s">
        <v>1387</v>
      </c>
      <c r="E154" t="s">
        <v>579</v>
      </c>
      <c r="F154">
        <v>323</v>
      </c>
      <c r="G154">
        <v>1.3</v>
      </c>
      <c r="H154">
        <v>53</v>
      </c>
      <c r="I154">
        <v>6</v>
      </c>
      <c r="J154">
        <v>5.18</v>
      </c>
      <c r="K154">
        <v>7.2</v>
      </c>
      <c r="L154">
        <v>0.38</v>
      </c>
      <c r="M154">
        <v>0.05</v>
      </c>
      <c r="N154">
        <v>0.09</v>
      </c>
      <c r="O154">
        <v>5.0000000000000001E-3</v>
      </c>
      <c r="P154">
        <v>2.5000000000000001E-2</v>
      </c>
      <c r="Q154">
        <v>5</v>
      </c>
      <c r="R154">
        <v>6.9</v>
      </c>
      <c r="S154">
        <v>39</v>
      </c>
      <c r="T154">
        <v>1.7</v>
      </c>
      <c r="U154">
        <v>27</v>
      </c>
      <c r="V154">
        <v>23</v>
      </c>
      <c r="W154">
        <v>4.21</v>
      </c>
      <c r="X154">
        <v>7.8</v>
      </c>
      <c r="Y154">
        <v>0.19</v>
      </c>
      <c r="Z154">
        <v>0.03</v>
      </c>
      <c r="AA154">
        <v>1.49</v>
      </c>
      <c r="AB154">
        <v>4.0000000000000001E-3</v>
      </c>
      <c r="AC154">
        <v>0</v>
      </c>
      <c r="AD154">
        <v>5</v>
      </c>
      <c r="AE154">
        <v>7.6</v>
      </c>
      <c r="AF154">
        <v>54</v>
      </c>
      <c r="AG154" s="16">
        <v>0.32</v>
      </c>
      <c r="AH154" s="16">
        <v>0.49</v>
      </c>
      <c r="AM154" t="str">
        <v>Hermitage</v>
      </c>
    </row>
    <row r="155" spans="1:39" x14ac:dyDescent="0.25">
      <c r="A155" t="s">
        <v>334</v>
      </c>
      <c r="B155" t="s">
        <v>334</v>
      </c>
      <c r="C155" t="s">
        <v>760</v>
      </c>
      <c r="D155" t="s">
        <v>1388</v>
      </c>
      <c r="E155" t="s">
        <v>579</v>
      </c>
      <c r="F155">
        <v>465</v>
      </c>
      <c r="G155">
        <v>1</v>
      </c>
      <c r="H155">
        <v>90</v>
      </c>
      <c r="I155">
        <v>11</v>
      </c>
      <c r="J155">
        <v>5.59</v>
      </c>
      <c r="K155">
        <v>7</v>
      </c>
      <c r="L155">
        <v>0.17</v>
      </c>
      <c r="M155">
        <v>0.09</v>
      </c>
      <c r="N155">
        <v>0.08</v>
      </c>
      <c r="O155">
        <v>8.0000000000000004E-4</v>
      </c>
      <c r="P155">
        <v>2.5000000000000001E-3</v>
      </c>
      <c r="Q155">
        <v>4.5</v>
      </c>
      <c r="R155">
        <v>11</v>
      </c>
      <c r="S155">
        <v>47</v>
      </c>
      <c r="T155">
        <v>3</v>
      </c>
      <c r="U155">
        <v>44</v>
      </c>
      <c r="V155">
        <v>36</v>
      </c>
      <c r="W155">
        <v>6.06</v>
      </c>
      <c r="X155">
        <v>9</v>
      </c>
      <c r="Y155">
        <v>0.41</v>
      </c>
      <c r="Z155">
        <v>0.28000000000000003</v>
      </c>
      <c r="AA155">
        <v>4.7E-2</v>
      </c>
      <c r="AB155">
        <v>1E-3</v>
      </c>
      <c r="AC155">
        <v>0</v>
      </c>
      <c r="AD155">
        <v>3.6</v>
      </c>
      <c r="AE155">
        <v>10.4</v>
      </c>
      <c r="AF155">
        <v>58</v>
      </c>
      <c r="AG155" s="16">
        <v>0.57299999999999995</v>
      </c>
      <c r="AH155" s="16">
        <v>1.06</v>
      </c>
      <c r="AM155" t="str">
        <v>Herring Neck</v>
      </c>
    </row>
    <row r="156" spans="1:39" x14ac:dyDescent="0.25">
      <c r="A156" t="s">
        <v>761</v>
      </c>
      <c r="B156" t="s">
        <v>130</v>
      </c>
      <c r="C156" t="s">
        <v>651</v>
      </c>
      <c r="D156" t="s">
        <v>1389</v>
      </c>
      <c r="E156" t="s">
        <v>241</v>
      </c>
      <c r="F156">
        <v>229</v>
      </c>
      <c r="G156">
        <v>1.8</v>
      </c>
      <c r="H156">
        <v>1</v>
      </c>
      <c r="I156">
        <v>162</v>
      </c>
      <c r="J156">
        <v>8.91</v>
      </c>
      <c r="K156">
        <v>28</v>
      </c>
      <c r="L156">
        <v>0.25</v>
      </c>
      <c r="M156">
        <v>1.7000000000000001E-2</v>
      </c>
      <c r="N156">
        <v>8.0000000000000002E-3</v>
      </c>
      <c r="O156">
        <v>5.0000000000000001E-4</v>
      </c>
      <c r="P156">
        <v>1.4E-2</v>
      </c>
      <c r="Q156">
        <v>57</v>
      </c>
      <c r="R156">
        <v>1.5</v>
      </c>
      <c r="S156">
        <v>1220</v>
      </c>
      <c r="T156">
        <v>0.8</v>
      </c>
      <c r="U156">
        <v>3</v>
      </c>
      <c r="V156">
        <v>160</v>
      </c>
      <c r="W156">
        <v>8.73</v>
      </c>
      <c r="X156">
        <v>30</v>
      </c>
      <c r="Y156">
        <v>0.05</v>
      </c>
      <c r="Z156">
        <v>0</v>
      </c>
      <c r="AA156">
        <v>4.0000000000000001E-3</v>
      </c>
      <c r="AB156">
        <v>0</v>
      </c>
      <c r="AC156">
        <v>1.4E-2</v>
      </c>
      <c r="AD156">
        <v>59</v>
      </c>
      <c r="AE156">
        <v>1.4</v>
      </c>
      <c r="AF156">
        <v>1320</v>
      </c>
      <c r="AG156" s="16">
        <v>0</v>
      </c>
      <c r="AH156" s="16">
        <v>7.0000000000000001E-3</v>
      </c>
      <c r="AM156" t="str">
        <v>Hickman's Harbour-Robinson Bight</v>
      </c>
    </row>
    <row r="157" spans="1:39" x14ac:dyDescent="0.25">
      <c r="A157" t="s">
        <v>761</v>
      </c>
      <c r="B157" t="s">
        <v>130</v>
      </c>
      <c r="C157" t="s">
        <v>762</v>
      </c>
      <c r="D157" t="s">
        <v>1390</v>
      </c>
      <c r="E157" t="s">
        <v>241</v>
      </c>
      <c r="F157">
        <v>229</v>
      </c>
      <c r="G157">
        <v>0.65</v>
      </c>
      <c r="H157">
        <v>1</v>
      </c>
      <c r="I157">
        <v>59</v>
      </c>
      <c r="J157">
        <v>6.58</v>
      </c>
      <c r="K157">
        <v>163</v>
      </c>
      <c r="L157">
        <v>0.17</v>
      </c>
      <c r="M157">
        <v>3.1E-2</v>
      </c>
      <c r="N157">
        <v>5.1999999999999998E-3</v>
      </c>
      <c r="O157">
        <v>6.4999999999999997E-3</v>
      </c>
      <c r="P157">
        <v>5.0000000000000001E-4</v>
      </c>
      <c r="Q157">
        <v>64</v>
      </c>
      <c r="R157">
        <v>1</v>
      </c>
      <c r="S157">
        <v>365</v>
      </c>
      <c r="T157">
        <v>0.6</v>
      </c>
      <c r="U157">
        <v>12</v>
      </c>
      <c r="V157">
        <v>97</v>
      </c>
      <c r="W157">
        <v>7.02</v>
      </c>
      <c r="X157">
        <v>111</v>
      </c>
      <c r="Y157">
        <v>0.24</v>
      </c>
      <c r="Z157">
        <v>4.7000000000000002E-3</v>
      </c>
      <c r="AA157">
        <v>3.4000000000000002E-2</v>
      </c>
      <c r="AB157">
        <v>0</v>
      </c>
      <c r="AC157">
        <v>0</v>
      </c>
      <c r="AD157">
        <v>67</v>
      </c>
      <c r="AE157">
        <v>1.1000000000000001</v>
      </c>
      <c r="AF157">
        <v>347</v>
      </c>
      <c r="AG157" s="16">
        <v>3.5999999999999999E-3</v>
      </c>
      <c r="AH157" s="16">
        <v>0</v>
      </c>
      <c r="AM157" t="str">
        <v>Hodge's Cove</v>
      </c>
    </row>
    <row r="158" spans="1:39" x14ac:dyDescent="0.25">
      <c r="A158" t="s">
        <v>761</v>
      </c>
      <c r="B158" t="s">
        <v>130</v>
      </c>
      <c r="C158" t="s">
        <v>650</v>
      </c>
      <c r="D158" t="s">
        <v>1391</v>
      </c>
      <c r="E158" t="s">
        <v>241</v>
      </c>
      <c r="F158">
        <v>229</v>
      </c>
      <c r="G158">
        <v>1.7</v>
      </c>
      <c r="H158">
        <v>2</v>
      </c>
      <c r="I158">
        <v>101</v>
      </c>
      <c r="J158">
        <v>7.13</v>
      </c>
      <c r="K158">
        <v>125</v>
      </c>
      <c r="L158">
        <v>0.87</v>
      </c>
      <c r="M158">
        <v>2.4E-2</v>
      </c>
      <c r="N158">
        <v>5.3999999999999999E-2</v>
      </c>
      <c r="O158">
        <v>2.1000000000000001E-2</v>
      </c>
      <c r="P158">
        <v>5.0000000000000001E-4</v>
      </c>
      <c r="Q158">
        <v>10</v>
      </c>
      <c r="R158">
        <v>1.1000000000000001</v>
      </c>
      <c r="S158">
        <v>294</v>
      </c>
      <c r="T158">
        <v>0.5</v>
      </c>
      <c r="U158">
        <v>2</v>
      </c>
      <c r="V158">
        <v>99</v>
      </c>
      <c r="W158">
        <v>7.48</v>
      </c>
      <c r="X158">
        <v>117</v>
      </c>
      <c r="Y158">
        <v>0.08</v>
      </c>
      <c r="Z158">
        <v>0</v>
      </c>
      <c r="AA158">
        <v>2.4E-2</v>
      </c>
      <c r="AB158">
        <v>0</v>
      </c>
      <c r="AC158">
        <v>0</v>
      </c>
      <c r="AD158">
        <v>58</v>
      </c>
      <c r="AE158">
        <v>1</v>
      </c>
      <c r="AF158">
        <v>349</v>
      </c>
      <c r="AG158" s="16">
        <v>1.1300000000000001E-2</v>
      </c>
      <c r="AH158" s="16">
        <v>0</v>
      </c>
      <c r="AM158" t="str">
        <v>Holyrood</v>
      </c>
    </row>
    <row r="159" spans="1:39" x14ac:dyDescent="0.25">
      <c r="A159" t="s">
        <v>131</v>
      </c>
      <c r="B159" t="s">
        <v>131</v>
      </c>
      <c r="C159" t="s">
        <v>762</v>
      </c>
      <c r="D159" t="s">
        <v>1392</v>
      </c>
      <c r="E159" t="s">
        <v>241</v>
      </c>
      <c r="F159">
        <v>0</v>
      </c>
      <c r="G159">
        <v>1.1000000000000001</v>
      </c>
      <c r="H159">
        <v>1</v>
      </c>
      <c r="I159">
        <v>95</v>
      </c>
      <c r="J159">
        <v>7.85</v>
      </c>
      <c r="K159">
        <v>52</v>
      </c>
      <c r="L159">
        <v>7.0000000000000007E-2</v>
      </c>
      <c r="M159">
        <v>2.3E-2</v>
      </c>
      <c r="N159">
        <v>1.4E-2</v>
      </c>
      <c r="O159">
        <v>5.3E-3</v>
      </c>
      <c r="P159">
        <v>4.0000000000000001E-3</v>
      </c>
      <c r="Q159">
        <v>16</v>
      </c>
      <c r="R159">
        <v>0.7</v>
      </c>
      <c r="S159">
        <v>188</v>
      </c>
      <c r="T159">
        <v>0.5</v>
      </c>
      <c r="U159">
        <v>2</v>
      </c>
      <c r="V159">
        <v>84</v>
      </c>
      <c r="W159">
        <v>7.8</v>
      </c>
      <c r="X159">
        <v>55</v>
      </c>
      <c r="Y159">
        <v>0</v>
      </c>
      <c r="Z159">
        <v>0</v>
      </c>
      <c r="AA159">
        <v>2.5000000000000001E-3</v>
      </c>
      <c r="AB159">
        <v>0</v>
      </c>
      <c r="AC159">
        <v>1.2999999999999999E-3</v>
      </c>
      <c r="AD159">
        <v>17</v>
      </c>
      <c r="AE159">
        <v>0.7</v>
      </c>
      <c r="AF159">
        <v>218</v>
      </c>
      <c r="AG159" s="16">
        <v>1.8E-3</v>
      </c>
      <c r="AH159" s="16">
        <v>0</v>
      </c>
      <c r="AM159" t="str">
        <v>Hopeall</v>
      </c>
    </row>
    <row r="160" spans="1:39" x14ac:dyDescent="0.25">
      <c r="A160" t="s">
        <v>763</v>
      </c>
      <c r="B160" t="s">
        <v>335</v>
      </c>
      <c r="C160" t="s">
        <v>764</v>
      </c>
      <c r="D160" t="s">
        <v>1393</v>
      </c>
      <c r="E160" t="s">
        <v>579</v>
      </c>
      <c r="F160">
        <v>265</v>
      </c>
      <c r="G160">
        <v>3</v>
      </c>
      <c r="H160">
        <v>110</v>
      </c>
      <c r="I160">
        <v>14</v>
      </c>
      <c r="J160">
        <v>5.88</v>
      </c>
      <c r="K160">
        <v>18</v>
      </c>
      <c r="L160">
        <v>0.8</v>
      </c>
      <c r="M160">
        <v>0.43</v>
      </c>
      <c r="N160">
        <v>5.0000000000000001E-3</v>
      </c>
      <c r="O160">
        <v>3.0000000000000001E-3</v>
      </c>
      <c r="P160">
        <v>5.0000000000000001E-4</v>
      </c>
      <c r="Q160">
        <v>5</v>
      </c>
      <c r="R160">
        <v>16.100000000000001</v>
      </c>
      <c r="S160">
        <v>52</v>
      </c>
      <c r="T160">
        <v>2.2000000000000002</v>
      </c>
      <c r="U160">
        <v>163</v>
      </c>
      <c r="V160">
        <v>14</v>
      </c>
      <c r="W160">
        <v>5.88</v>
      </c>
      <c r="X160">
        <v>18</v>
      </c>
      <c r="Y160">
        <v>0.81</v>
      </c>
      <c r="Z160">
        <v>0.32</v>
      </c>
      <c r="AA160">
        <v>0.48899999999999999</v>
      </c>
      <c r="AB160">
        <v>3.0000000000000001E-3</v>
      </c>
      <c r="AC160">
        <v>0</v>
      </c>
      <c r="AD160">
        <v>5</v>
      </c>
      <c r="AE160">
        <v>20.100000000000001</v>
      </c>
      <c r="AF160">
        <v>71</v>
      </c>
      <c r="AG160" s="16">
        <v>0.44400000000000001</v>
      </c>
      <c r="AH160" s="16">
        <v>0.51700000000000002</v>
      </c>
      <c r="AM160" t="str">
        <v>Hopedale</v>
      </c>
    </row>
    <row r="161" spans="1:39" x14ac:dyDescent="0.25">
      <c r="A161" t="s">
        <v>765</v>
      </c>
      <c r="B161" t="s">
        <v>336</v>
      </c>
      <c r="C161" t="s">
        <v>766</v>
      </c>
      <c r="D161" t="s">
        <v>1394</v>
      </c>
      <c r="E161" t="s">
        <v>579</v>
      </c>
      <c r="F161">
        <v>308</v>
      </c>
      <c r="G161">
        <v>2.6</v>
      </c>
      <c r="H161">
        <v>43</v>
      </c>
      <c r="I161">
        <v>110</v>
      </c>
      <c r="J161">
        <v>7</v>
      </c>
      <c r="K161">
        <v>110</v>
      </c>
      <c r="L161">
        <v>8.8999999999999996E-2</v>
      </c>
      <c r="M161">
        <v>0.02</v>
      </c>
      <c r="N161">
        <v>0.16</v>
      </c>
      <c r="O161">
        <v>1E-3</v>
      </c>
      <c r="P161">
        <v>5.0000000000000001E-4</v>
      </c>
      <c r="Q161">
        <v>6</v>
      </c>
      <c r="R161">
        <v>8.1</v>
      </c>
      <c r="S161">
        <v>159</v>
      </c>
      <c r="T161">
        <v>2.5</v>
      </c>
      <c r="U161">
        <v>29</v>
      </c>
      <c r="V161">
        <v>145</v>
      </c>
      <c r="W161">
        <v>7.46</v>
      </c>
      <c r="X161">
        <v>161</v>
      </c>
      <c r="Y161">
        <v>0.1</v>
      </c>
      <c r="Z161">
        <v>0.03</v>
      </c>
      <c r="AA161">
        <v>0.46600000000000003</v>
      </c>
      <c r="AB161">
        <v>2E-3</v>
      </c>
      <c r="AC161">
        <v>0</v>
      </c>
      <c r="AD161">
        <v>67</v>
      </c>
      <c r="AE161">
        <v>8.9</v>
      </c>
      <c r="AF161">
        <v>215</v>
      </c>
      <c r="AG161" s="16">
        <v>0.38900000000000001</v>
      </c>
      <c r="AH161" s="16">
        <v>0.30299999999999999</v>
      </c>
      <c r="AM161" t="str">
        <v>Howley</v>
      </c>
    </row>
    <row r="162" spans="1:39" x14ac:dyDescent="0.25">
      <c r="A162" t="s">
        <v>767</v>
      </c>
      <c r="B162" t="s">
        <v>337</v>
      </c>
      <c r="C162" t="s">
        <v>768</v>
      </c>
      <c r="D162" t="s">
        <v>1395</v>
      </c>
      <c r="E162" t="s">
        <v>579</v>
      </c>
      <c r="F162">
        <v>2395</v>
      </c>
      <c r="G162">
        <v>1.98</v>
      </c>
      <c r="H162">
        <v>230</v>
      </c>
      <c r="I162">
        <v>10</v>
      </c>
      <c r="J162">
        <v>5.32</v>
      </c>
      <c r="K162">
        <v>13</v>
      </c>
      <c r="L162">
        <v>1.3</v>
      </c>
      <c r="M162">
        <v>0.18</v>
      </c>
      <c r="N162">
        <v>0.15</v>
      </c>
      <c r="O162">
        <v>4.0000000000000001E-3</v>
      </c>
      <c r="P162">
        <v>5.0000000000000001E-3</v>
      </c>
      <c r="Q162">
        <v>8.1999999999999993</v>
      </c>
      <c r="R162">
        <v>21.7</v>
      </c>
      <c r="S162">
        <v>90</v>
      </c>
      <c r="T162">
        <v>3</v>
      </c>
      <c r="U162">
        <v>168</v>
      </c>
      <c r="V162">
        <v>16</v>
      </c>
      <c r="W162">
        <v>3.63</v>
      </c>
      <c r="X162">
        <v>15</v>
      </c>
      <c r="Y162">
        <v>1</v>
      </c>
      <c r="Z162">
        <v>0.27</v>
      </c>
      <c r="AA162">
        <v>0.96799999999999997</v>
      </c>
      <c r="AB162">
        <v>1.7999999999999999E-2</v>
      </c>
      <c r="AC162">
        <v>2E-3</v>
      </c>
      <c r="AD162">
        <v>7</v>
      </c>
      <c r="AE162">
        <v>19.8</v>
      </c>
      <c r="AF162">
        <v>122</v>
      </c>
      <c r="AG162" s="16">
        <v>0.44</v>
      </c>
      <c r="AH162" s="16">
        <v>0.79</v>
      </c>
      <c r="AM162" t="str">
        <v>Hughes Brook</v>
      </c>
    </row>
    <row r="163" spans="1:39" x14ac:dyDescent="0.25">
      <c r="A163" t="s">
        <v>767</v>
      </c>
      <c r="B163" t="s">
        <v>338</v>
      </c>
      <c r="C163" t="s">
        <v>768</v>
      </c>
      <c r="D163" t="s">
        <v>1395</v>
      </c>
      <c r="E163" t="s">
        <v>579</v>
      </c>
      <c r="F163">
        <v>2395</v>
      </c>
      <c r="G163">
        <v>1.98</v>
      </c>
      <c r="H163">
        <v>230</v>
      </c>
      <c r="I163">
        <v>10</v>
      </c>
      <c r="J163">
        <v>5.32</v>
      </c>
      <c r="K163">
        <v>13</v>
      </c>
      <c r="L163">
        <v>1.3</v>
      </c>
      <c r="M163">
        <v>0.18</v>
      </c>
      <c r="N163">
        <v>0.15</v>
      </c>
      <c r="O163">
        <v>4.0000000000000001E-3</v>
      </c>
      <c r="P163">
        <v>5.0000000000000001E-3</v>
      </c>
      <c r="Q163">
        <v>8.1999999999999993</v>
      </c>
      <c r="R163">
        <v>21.7</v>
      </c>
      <c r="S163">
        <v>90</v>
      </c>
      <c r="T163">
        <v>3</v>
      </c>
      <c r="U163">
        <v>168</v>
      </c>
      <c r="V163">
        <v>16</v>
      </c>
      <c r="W163">
        <v>3.63</v>
      </c>
      <c r="X163">
        <v>15</v>
      </c>
      <c r="Y163">
        <v>1</v>
      </c>
      <c r="Z163">
        <v>0.27</v>
      </c>
      <c r="AA163">
        <v>0.96799999999999997</v>
      </c>
      <c r="AB163">
        <v>1.7999999999999999E-2</v>
      </c>
      <c r="AC163">
        <v>2E-3</v>
      </c>
      <c r="AD163">
        <v>7</v>
      </c>
      <c r="AE163">
        <v>19.8</v>
      </c>
      <c r="AF163">
        <v>122</v>
      </c>
      <c r="AG163" s="16">
        <v>0.44</v>
      </c>
      <c r="AH163" s="16">
        <v>0.79</v>
      </c>
      <c r="AM163" t="str">
        <v>Humber Arm South</v>
      </c>
    </row>
    <row r="164" spans="1:39" x14ac:dyDescent="0.25">
      <c r="A164" t="s">
        <v>767</v>
      </c>
      <c r="B164" t="s">
        <v>398</v>
      </c>
      <c r="C164" t="s">
        <v>634</v>
      </c>
      <c r="D164" t="s">
        <v>1396</v>
      </c>
      <c r="E164" t="s">
        <v>579</v>
      </c>
      <c r="F164">
        <v>2395</v>
      </c>
      <c r="G164">
        <v>1.59</v>
      </c>
      <c r="H164">
        <v>110</v>
      </c>
      <c r="I164">
        <v>5</v>
      </c>
      <c r="J164">
        <v>5.21</v>
      </c>
      <c r="K164">
        <v>58</v>
      </c>
      <c r="L164">
        <v>1.34</v>
      </c>
      <c r="M164">
        <v>7.0000000000000007E-2</v>
      </c>
      <c r="N164">
        <v>5.0000000000000001E-3</v>
      </c>
      <c r="O164">
        <v>4.0000000000000001E-3</v>
      </c>
      <c r="P164">
        <v>2.5000000000000001E-3</v>
      </c>
      <c r="Q164">
        <v>5</v>
      </c>
      <c r="R164">
        <v>11.7</v>
      </c>
      <c r="S164">
        <v>97</v>
      </c>
      <c r="T164">
        <v>62</v>
      </c>
      <c r="U164">
        <v>81</v>
      </c>
      <c r="V164">
        <v>480</v>
      </c>
      <c r="W164">
        <v>3.78</v>
      </c>
      <c r="X164">
        <v>17</v>
      </c>
      <c r="Y164">
        <v>0.23</v>
      </c>
      <c r="Z164">
        <v>0.15</v>
      </c>
      <c r="AA164">
        <v>0.68400000000000005</v>
      </c>
      <c r="AB164">
        <v>4.2999999999999997E-2</v>
      </c>
      <c r="AC164">
        <v>0</v>
      </c>
      <c r="AD164">
        <v>6</v>
      </c>
      <c r="AE164">
        <v>11.7</v>
      </c>
      <c r="AF164">
        <v>200</v>
      </c>
      <c r="AG164" s="16">
        <v>0.28999999999999998</v>
      </c>
      <c r="AH164" s="16">
        <v>0.56100000000000005</v>
      </c>
      <c r="AM164" t="str">
        <v>Indian Bay</v>
      </c>
    </row>
    <row r="165" spans="1:39" x14ac:dyDescent="0.25">
      <c r="A165" t="s">
        <v>767</v>
      </c>
      <c r="B165" t="s">
        <v>522</v>
      </c>
      <c r="C165" t="s">
        <v>769</v>
      </c>
      <c r="D165" t="s">
        <v>1397</v>
      </c>
      <c r="E165" t="s">
        <v>579</v>
      </c>
      <c r="F165">
        <v>2395</v>
      </c>
      <c r="G165">
        <v>2.83</v>
      </c>
      <c r="H165">
        <v>211</v>
      </c>
      <c r="I165">
        <v>5.8</v>
      </c>
      <c r="J165">
        <v>4.9800000000000004</v>
      </c>
      <c r="K165">
        <v>32</v>
      </c>
      <c r="L165">
        <v>0.72</v>
      </c>
      <c r="M165">
        <v>0.11</v>
      </c>
      <c r="N165">
        <v>0.19</v>
      </c>
      <c r="O165">
        <v>3.0000000000000001E-3</v>
      </c>
      <c r="P165">
        <v>3.0999999999999999E-3</v>
      </c>
      <c r="Q165">
        <v>5</v>
      </c>
      <c r="R165">
        <v>21.2</v>
      </c>
      <c r="S165">
        <v>70</v>
      </c>
      <c r="T165">
        <v>3.1</v>
      </c>
      <c r="U165">
        <v>147</v>
      </c>
      <c r="V165">
        <v>18</v>
      </c>
      <c r="W165">
        <v>4.8499999999999996</v>
      </c>
      <c r="X165">
        <v>18</v>
      </c>
      <c r="Y165">
        <v>0.86</v>
      </c>
      <c r="Z165">
        <v>0.21</v>
      </c>
      <c r="AA165">
        <v>2.2999999999999998</v>
      </c>
      <c r="AB165">
        <v>0</v>
      </c>
      <c r="AC165">
        <v>3.3E-3</v>
      </c>
      <c r="AD165">
        <v>3</v>
      </c>
      <c r="AE165">
        <v>18.7</v>
      </c>
      <c r="AF165">
        <v>86</v>
      </c>
      <c r="AG165" s="16">
        <v>0.56699999999999995</v>
      </c>
      <c r="AH165" s="16">
        <v>0.57299999999999995</v>
      </c>
      <c r="AM165" t="str">
        <v>Irishtown-Summerside</v>
      </c>
    </row>
    <row r="166" spans="1:39" x14ac:dyDescent="0.25">
      <c r="A166" t="s">
        <v>767</v>
      </c>
      <c r="B166" t="s">
        <v>523</v>
      </c>
      <c r="C166" t="s">
        <v>769</v>
      </c>
      <c r="D166" t="s">
        <v>1397</v>
      </c>
      <c r="E166" t="s">
        <v>579</v>
      </c>
      <c r="F166">
        <v>2395</v>
      </c>
      <c r="G166">
        <v>2.83</v>
      </c>
      <c r="H166">
        <v>211</v>
      </c>
      <c r="I166">
        <v>5.8</v>
      </c>
      <c r="J166">
        <v>4.9800000000000004</v>
      </c>
      <c r="K166">
        <v>32</v>
      </c>
      <c r="L166">
        <v>0.72</v>
      </c>
      <c r="M166">
        <v>0.11</v>
      </c>
      <c r="N166">
        <v>0.19</v>
      </c>
      <c r="O166">
        <v>3.0000000000000001E-3</v>
      </c>
      <c r="P166">
        <v>3.0999999999999999E-3</v>
      </c>
      <c r="Q166">
        <v>5</v>
      </c>
      <c r="R166">
        <v>21.2</v>
      </c>
      <c r="S166">
        <v>70</v>
      </c>
      <c r="T166">
        <v>3.1</v>
      </c>
      <c r="U166">
        <v>147</v>
      </c>
      <c r="V166">
        <v>18</v>
      </c>
      <c r="W166">
        <v>4.8499999999999996</v>
      </c>
      <c r="X166">
        <v>18</v>
      </c>
      <c r="Y166">
        <v>0.86</v>
      </c>
      <c r="Z166">
        <v>0.21</v>
      </c>
      <c r="AA166">
        <v>2.2999999999999998</v>
      </c>
      <c r="AB166">
        <v>0</v>
      </c>
      <c r="AC166">
        <v>3.3E-3</v>
      </c>
      <c r="AD166">
        <v>3</v>
      </c>
      <c r="AE166">
        <v>18.7</v>
      </c>
      <c r="AF166">
        <v>86</v>
      </c>
      <c r="AG166" s="16">
        <v>0.56699999999999995</v>
      </c>
      <c r="AH166" s="16">
        <v>0.57299999999999995</v>
      </c>
      <c r="AM166" t="str">
        <v>Isle aux Morts</v>
      </c>
    </row>
    <row r="167" spans="1:39" x14ac:dyDescent="0.25">
      <c r="A167" t="s">
        <v>767</v>
      </c>
      <c r="B167" t="s">
        <v>556</v>
      </c>
      <c r="C167" t="s">
        <v>770</v>
      </c>
      <c r="D167" t="s">
        <v>1398</v>
      </c>
      <c r="E167" t="s">
        <v>579</v>
      </c>
      <c r="F167">
        <v>2395</v>
      </c>
      <c r="G167">
        <v>4.0999999999999996</v>
      </c>
      <c r="H167">
        <v>170</v>
      </c>
      <c r="I167">
        <v>12</v>
      </c>
      <c r="J167">
        <v>5.54</v>
      </c>
      <c r="K167">
        <v>63</v>
      </c>
      <c r="L167">
        <v>1.2</v>
      </c>
      <c r="M167">
        <v>0.12</v>
      </c>
      <c r="N167">
        <v>0.04</v>
      </c>
      <c r="O167">
        <v>3.0000000000000001E-3</v>
      </c>
      <c r="P167">
        <v>2.5000000000000001E-3</v>
      </c>
      <c r="Q167">
        <v>17</v>
      </c>
      <c r="R167">
        <v>23</v>
      </c>
      <c r="S167">
        <v>140</v>
      </c>
      <c r="T167">
        <v>1.2</v>
      </c>
      <c r="U167">
        <v>104</v>
      </c>
      <c r="V167">
        <v>17</v>
      </c>
      <c r="W167">
        <v>6.28</v>
      </c>
      <c r="X167">
        <v>22</v>
      </c>
      <c r="Y167">
        <v>0.54</v>
      </c>
      <c r="Z167">
        <v>0.45</v>
      </c>
      <c r="AA167">
        <v>0.20799999999999999</v>
      </c>
      <c r="AB167">
        <v>1E-3</v>
      </c>
      <c r="AC167">
        <v>0</v>
      </c>
      <c r="AD167">
        <v>4</v>
      </c>
      <c r="AE167">
        <v>15.9</v>
      </c>
      <c r="AF167">
        <v>118</v>
      </c>
      <c r="AG167" s="16">
        <v>0.71</v>
      </c>
      <c r="AH167" s="16">
        <v>0.75</v>
      </c>
      <c r="AM167" t="str">
        <v>Jackson's Arm</v>
      </c>
    </row>
    <row r="168" spans="1:39" x14ac:dyDescent="0.25">
      <c r="A168" t="s">
        <v>339</v>
      </c>
      <c r="B168" t="s">
        <v>339</v>
      </c>
      <c r="C168" t="s">
        <v>771</v>
      </c>
      <c r="D168" t="s">
        <v>1399</v>
      </c>
      <c r="E168" t="s">
        <v>579</v>
      </c>
      <c r="F168">
        <v>224</v>
      </c>
      <c r="G168">
        <v>2.4</v>
      </c>
      <c r="H168">
        <v>30</v>
      </c>
      <c r="I168">
        <v>240</v>
      </c>
      <c r="J168">
        <v>7.59</v>
      </c>
      <c r="K168">
        <v>250</v>
      </c>
      <c r="L168">
        <v>0.1</v>
      </c>
      <c r="M168">
        <v>0.04</v>
      </c>
      <c r="N168">
        <v>3.0000000000000001E-3</v>
      </c>
      <c r="O168">
        <v>1E-3</v>
      </c>
      <c r="P168">
        <v>2.5000000000000001E-2</v>
      </c>
      <c r="Q168">
        <v>12</v>
      </c>
      <c r="R168">
        <v>11</v>
      </c>
      <c r="S168">
        <v>349</v>
      </c>
      <c r="T168">
        <v>1.5</v>
      </c>
      <c r="U168">
        <v>33</v>
      </c>
      <c r="V168">
        <v>231</v>
      </c>
      <c r="W168">
        <v>7.8</v>
      </c>
      <c r="X168">
        <v>260</v>
      </c>
      <c r="Y168">
        <v>0.21</v>
      </c>
      <c r="Z168">
        <v>9.1999999999999998E-2</v>
      </c>
      <c r="AA168">
        <v>0.01</v>
      </c>
      <c r="AB168">
        <v>0</v>
      </c>
      <c r="AC168">
        <v>0</v>
      </c>
      <c r="AD168">
        <v>10</v>
      </c>
      <c r="AE168">
        <v>12.3</v>
      </c>
      <c r="AF168">
        <v>433</v>
      </c>
      <c r="AG168" s="16">
        <v>0.221</v>
      </c>
      <c r="AH168" s="16">
        <v>0.19500000000000001</v>
      </c>
      <c r="AM168" t="str">
        <v>Jackson's Cove-Langdon's Cove-Silverdale</v>
      </c>
    </row>
    <row r="169" spans="1:39" x14ac:dyDescent="0.25">
      <c r="A169" t="s">
        <v>340</v>
      </c>
      <c r="B169" t="s">
        <v>340</v>
      </c>
      <c r="C169" t="s">
        <v>772</v>
      </c>
      <c r="D169" t="s">
        <v>1400</v>
      </c>
      <c r="E169" t="s">
        <v>579</v>
      </c>
      <c r="F169">
        <v>429</v>
      </c>
      <c r="G169">
        <v>2.4</v>
      </c>
      <c r="H169">
        <v>38</v>
      </c>
      <c r="I169">
        <v>160</v>
      </c>
      <c r="J169">
        <v>7.54</v>
      </c>
      <c r="K169">
        <v>170</v>
      </c>
      <c r="L169">
        <v>0.3</v>
      </c>
      <c r="M169">
        <v>2.4E-2</v>
      </c>
      <c r="N169">
        <v>5.0000000000000001E-3</v>
      </c>
      <c r="O169">
        <v>5.0000000000000001E-4</v>
      </c>
      <c r="P169">
        <v>2.5000000000000001E-3</v>
      </c>
      <c r="Q169">
        <v>4</v>
      </c>
      <c r="R169">
        <v>4.0999999999999996</v>
      </c>
      <c r="S169">
        <v>186</v>
      </c>
      <c r="T169">
        <v>7.3</v>
      </c>
      <c r="U169">
        <v>31</v>
      </c>
      <c r="V169">
        <v>163</v>
      </c>
      <c r="W169">
        <v>7.8</v>
      </c>
      <c r="X169">
        <v>168</v>
      </c>
      <c r="Y169">
        <v>0.4</v>
      </c>
      <c r="Z169">
        <v>7.8E-2</v>
      </c>
      <c r="AA169">
        <v>6.5000000000000002E-2</v>
      </c>
      <c r="AB169">
        <v>0</v>
      </c>
      <c r="AC169">
        <v>0</v>
      </c>
      <c r="AD169">
        <v>5</v>
      </c>
      <c r="AE169">
        <v>4.5999999999999996</v>
      </c>
      <c r="AF169">
        <v>203</v>
      </c>
      <c r="AG169" s="16">
        <v>0.17</v>
      </c>
      <c r="AH169" s="16">
        <v>0.223</v>
      </c>
      <c r="AM169" t="str">
        <v>Jean de Baie</v>
      </c>
    </row>
    <row r="170" spans="1:39" x14ac:dyDescent="0.25">
      <c r="A170" t="s">
        <v>773</v>
      </c>
      <c r="B170" t="s">
        <v>341</v>
      </c>
      <c r="C170" t="s">
        <v>774</v>
      </c>
      <c r="D170" t="s">
        <v>1401</v>
      </c>
      <c r="E170" t="s">
        <v>579</v>
      </c>
      <c r="F170">
        <v>1442</v>
      </c>
      <c r="G170">
        <v>2.36</v>
      </c>
      <c r="H170">
        <v>53</v>
      </c>
      <c r="I170">
        <v>9</v>
      </c>
      <c r="J170">
        <v>5.69</v>
      </c>
      <c r="K170">
        <v>114</v>
      </c>
      <c r="L170">
        <v>0.24</v>
      </c>
      <c r="M170">
        <v>0.08</v>
      </c>
      <c r="N170">
        <v>5.0000000000000001E-3</v>
      </c>
      <c r="O170">
        <v>2E-3</v>
      </c>
      <c r="P170">
        <v>2.5000000000000001E-3</v>
      </c>
      <c r="Q170">
        <v>8.6</v>
      </c>
      <c r="R170">
        <v>6.6</v>
      </c>
      <c r="S170">
        <v>42</v>
      </c>
      <c r="T170">
        <v>2.1</v>
      </c>
      <c r="U170">
        <v>58</v>
      </c>
      <c r="V170">
        <v>15</v>
      </c>
      <c r="W170">
        <v>4.7300000000000004</v>
      </c>
      <c r="X170">
        <v>19</v>
      </c>
      <c r="Y170">
        <v>0.87</v>
      </c>
      <c r="Z170">
        <v>0.18</v>
      </c>
      <c r="AA170">
        <v>0.76700000000000002</v>
      </c>
      <c r="AB170">
        <v>3.0000000000000001E-3</v>
      </c>
      <c r="AC170">
        <v>0</v>
      </c>
      <c r="AD170">
        <v>6</v>
      </c>
      <c r="AE170">
        <v>6.7</v>
      </c>
      <c r="AF170">
        <v>56</v>
      </c>
      <c r="AG170" s="16">
        <v>0.24099999999999999</v>
      </c>
      <c r="AH170" s="16">
        <v>0.31900000000000001</v>
      </c>
      <c r="AM170" t="str">
        <v>Keels</v>
      </c>
    </row>
    <row r="171" spans="1:39" x14ac:dyDescent="0.25">
      <c r="A171" t="s">
        <v>342</v>
      </c>
      <c r="B171" t="s">
        <v>342</v>
      </c>
      <c r="C171" t="s">
        <v>775</v>
      </c>
      <c r="D171" t="s">
        <v>1402</v>
      </c>
      <c r="E171" t="s">
        <v>579</v>
      </c>
      <c r="F171">
        <v>333</v>
      </c>
      <c r="G171">
        <v>0.6</v>
      </c>
      <c r="H171">
        <v>75</v>
      </c>
      <c r="I171">
        <v>13</v>
      </c>
      <c r="J171">
        <v>6.47</v>
      </c>
      <c r="K171">
        <v>13</v>
      </c>
      <c r="L171">
        <v>0.12</v>
      </c>
      <c r="M171">
        <v>0.02</v>
      </c>
      <c r="N171">
        <v>1E-3</v>
      </c>
      <c r="O171">
        <v>0</v>
      </c>
      <c r="P171">
        <v>0</v>
      </c>
      <c r="Q171">
        <v>4</v>
      </c>
      <c r="R171">
        <v>8.1999999999999993</v>
      </c>
      <c r="S171">
        <v>44</v>
      </c>
      <c r="T171">
        <v>2.7</v>
      </c>
      <c r="U171">
        <v>61</v>
      </c>
      <c r="V171">
        <v>12</v>
      </c>
      <c r="W171">
        <v>6.63</v>
      </c>
      <c r="X171">
        <v>15</v>
      </c>
      <c r="Y171">
        <v>0.25</v>
      </c>
      <c r="Z171">
        <v>0.18</v>
      </c>
      <c r="AA171">
        <v>2.5999999999999999E-2</v>
      </c>
      <c r="AB171">
        <v>3.8999999999999998E-3</v>
      </c>
      <c r="AC171">
        <v>0</v>
      </c>
      <c r="AD171">
        <v>3.2</v>
      </c>
      <c r="AE171">
        <v>8</v>
      </c>
      <c r="AF171">
        <v>52</v>
      </c>
      <c r="AG171" s="16">
        <v>9.2499999999999999E-2</v>
      </c>
      <c r="AH171" s="16">
        <v>2.3699999999999999E-2</v>
      </c>
      <c r="AM171" t="str">
        <v>King's Point</v>
      </c>
    </row>
    <row r="172" spans="1:39" x14ac:dyDescent="0.25">
      <c r="A172" t="s">
        <v>133</v>
      </c>
      <c r="B172" t="s">
        <v>133</v>
      </c>
      <c r="C172" t="s">
        <v>776</v>
      </c>
      <c r="D172" t="s">
        <v>1403</v>
      </c>
      <c r="E172" t="s">
        <v>241</v>
      </c>
      <c r="F172">
        <v>334</v>
      </c>
      <c r="G172">
        <v>10.7</v>
      </c>
      <c r="H172">
        <v>160</v>
      </c>
      <c r="I172">
        <v>60</v>
      </c>
      <c r="J172">
        <v>5.77</v>
      </c>
      <c r="K172">
        <v>61</v>
      </c>
      <c r="L172">
        <v>2.35</v>
      </c>
      <c r="M172">
        <v>0.22</v>
      </c>
      <c r="N172">
        <v>7.0000000000000001E-3</v>
      </c>
      <c r="O172">
        <v>6.4000000000000005E-4</v>
      </c>
      <c r="P172">
        <v>0</v>
      </c>
      <c r="Q172">
        <v>25</v>
      </c>
      <c r="R172">
        <v>12</v>
      </c>
      <c r="S172">
        <v>143</v>
      </c>
      <c r="T172">
        <v>3.2</v>
      </c>
      <c r="U172">
        <v>298</v>
      </c>
      <c r="V172">
        <v>12</v>
      </c>
      <c r="W172">
        <v>3.67</v>
      </c>
      <c r="X172">
        <v>21</v>
      </c>
      <c r="Y172">
        <v>1.01</v>
      </c>
      <c r="Z172">
        <v>0.03</v>
      </c>
      <c r="AA172">
        <v>0.1</v>
      </c>
      <c r="AB172">
        <v>1.6E-2</v>
      </c>
      <c r="AC172">
        <v>0</v>
      </c>
      <c r="AD172">
        <v>6</v>
      </c>
      <c r="AE172">
        <v>19</v>
      </c>
      <c r="AF172">
        <v>96</v>
      </c>
      <c r="AG172" s="16">
        <v>0.36</v>
      </c>
      <c r="AH172" s="16">
        <v>0.61199999999999999</v>
      </c>
      <c r="AM172" t="str">
        <v>Kippens</v>
      </c>
    </row>
    <row r="173" spans="1:39" x14ac:dyDescent="0.25">
      <c r="A173" t="s">
        <v>133</v>
      </c>
      <c r="B173" t="s">
        <v>134</v>
      </c>
      <c r="C173" t="s">
        <v>776</v>
      </c>
      <c r="D173" t="s">
        <v>1403</v>
      </c>
      <c r="E173" t="s">
        <v>241</v>
      </c>
      <c r="F173">
        <v>334</v>
      </c>
      <c r="G173">
        <v>10.7</v>
      </c>
      <c r="H173">
        <v>160</v>
      </c>
      <c r="I173">
        <v>60</v>
      </c>
      <c r="J173">
        <v>5.77</v>
      </c>
      <c r="K173">
        <v>61</v>
      </c>
      <c r="L173">
        <v>2.35</v>
      </c>
      <c r="M173">
        <v>0.22</v>
      </c>
      <c r="N173">
        <v>7.0000000000000001E-3</v>
      </c>
      <c r="O173">
        <v>6.4000000000000005E-4</v>
      </c>
      <c r="P173">
        <v>0</v>
      </c>
      <c r="Q173">
        <v>25</v>
      </c>
      <c r="R173">
        <v>12</v>
      </c>
      <c r="S173">
        <v>143</v>
      </c>
      <c r="T173">
        <v>3.2</v>
      </c>
      <c r="U173">
        <v>298</v>
      </c>
      <c r="V173">
        <v>12</v>
      </c>
      <c r="W173">
        <v>3.67</v>
      </c>
      <c r="X173">
        <v>21</v>
      </c>
      <c r="Y173">
        <v>1.01</v>
      </c>
      <c r="Z173">
        <v>0.03</v>
      </c>
      <c r="AA173">
        <v>0.1</v>
      </c>
      <c r="AB173">
        <v>1.6E-2</v>
      </c>
      <c r="AC173">
        <v>0</v>
      </c>
      <c r="AD173">
        <v>6</v>
      </c>
      <c r="AE173">
        <v>19</v>
      </c>
      <c r="AF173">
        <v>96</v>
      </c>
      <c r="AG173" s="16">
        <v>0.36</v>
      </c>
      <c r="AH173" s="16">
        <v>0.61199999999999999</v>
      </c>
      <c r="AM173" t="str">
        <v>La Poile</v>
      </c>
    </row>
    <row r="174" spans="1:39" x14ac:dyDescent="0.25">
      <c r="A174" t="s">
        <v>343</v>
      </c>
      <c r="B174" t="s">
        <v>343</v>
      </c>
      <c r="C174" t="s">
        <v>777</v>
      </c>
      <c r="D174" t="s">
        <v>1404</v>
      </c>
      <c r="E174" t="s">
        <v>579</v>
      </c>
      <c r="F174">
        <v>114</v>
      </c>
      <c r="G174">
        <v>1.1000000000000001</v>
      </c>
      <c r="H174">
        <v>73</v>
      </c>
      <c r="I174">
        <v>3</v>
      </c>
      <c r="J174">
        <v>4.1399999999999997</v>
      </c>
      <c r="K174">
        <v>4</v>
      </c>
      <c r="L174">
        <v>0.25</v>
      </c>
      <c r="M174">
        <v>0.01</v>
      </c>
      <c r="N174">
        <v>0.10199999999999999</v>
      </c>
      <c r="O174">
        <v>7.0000000000000001E-3</v>
      </c>
      <c r="P174">
        <v>5.0000000000000001E-3</v>
      </c>
      <c r="Q174">
        <v>6</v>
      </c>
      <c r="R174">
        <v>6.6</v>
      </c>
      <c r="S174">
        <v>34</v>
      </c>
      <c r="T174">
        <v>0.9</v>
      </c>
      <c r="U174">
        <v>88</v>
      </c>
      <c r="V174">
        <v>5.2</v>
      </c>
      <c r="W174">
        <v>5.43</v>
      </c>
      <c r="X174">
        <v>4.5</v>
      </c>
      <c r="Y174">
        <v>6.0999999999999999E-2</v>
      </c>
      <c r="Z174">
        <v>7.7000000000000002E-3</v>
      </c>
      <c r="AA174">
        <v>0.28000000000000003</v>
      </c>
      <c r="AB174">
        <v>3.5000000000000003E-2</v>
      </c>
      <c r="AC174">
        <v>0</v>
      </c>
      <c r="AD174">
        <v>4</v>
      </c>
      <c r="AE174">
        <v>7.3</v>
      </c>
      <c r="AF174">
        <v>25</v>
      </c>
      <c r="AG174" s="16">
        <v>0</v>
      </c>
      <c r="AH174" s="16">
        <v>0</v>
      </c>
      <c r="AM174" t="str">
        <v>Labrador City</v>
      </c>
    </row>
    <row r="175" spans="1:39" x14ac:dyDescent="0.25">
      <c r="A175" t="s">
        <v>135</v>
      </c>
      <c r="B175" t="s">
        <v>135</v>
      </c>
      <c r="C175" t="s">
        <v>778</v>
      </c>
      <c r="D175" t="s">
        <v>1405</v>
      </c>
      <c r="E175" t="s">
        <v>241</v>
      </c>
      <c r="F175">
        <v>172</v>
      </c>
      <c r="G175">
        <v>2</v>
      </c>
      <c r="H175">
        <v>33</v>
      </c>
      <c r="I175">
        <v>10</v>
      </c>
      <c r="J175">
        <v>6.06</v>
      </c>
      <c r="K175">
        <v>28</v>
      </c>
      <c r="L175">
        <v>0.11</v>
      </c>
      <c r="M175">
        <v>0.04</v>
      </c>
      <c r="N175">
        <v>0.05</v>
      </c>
      <c r="O175">
        <v>4.0000000000000001E-3</v>
      </c>
      <c r="P175">
        <v>5.0000000000000001E-4</v>
      </c>
      <c r="Q175">
        <v>10</v>
      </c>
      <c r="R175">
        <v>6.7</v>
      </c>
      <c r="S175">
        <v>101</v>
      </c>
      <c r="T175">
        <v>1.4</v>
      </c>
      <c r="U175">
        <v>28</v>
      </c>
      <c r="V175">
        <v>22</v>
      </c>
      <c r="W175">
        <v>5.97</v>
      </c>
      <c r="X175">
        <v>24</v>
      </c>
      <c r="Y175">
        <v>0.12</v>
      </c>
      <c r="Z175">
        <v>0.01</v>
      </c>
      <c r="AA175">
        <v>0.61299999999999999</v>
      </c>
      <c r="AB175">
        <v>1.6000000000000001E-3</v>
      </c>
      <c r="AC175">
        <v>0</v>
      </c>
      <c r="AD175">
        <v>9</v>
      </c>
      <c r="AE175">
        <v>6.6</v>
      </c>
      <c r="AF175">
        <v>167</v>
      </c>
      <c r="AG175" s="16">
        <v>9.1400000000000009E-2</v>
      </c>
      <c r="AH175" s="16">
        <v>8.7400000000000005E-2</v>
      </c>
      <c r="AM175" t="str">
        <v>Lamaline</v>
      </c>
    </row>
    <row r="176" spans="1:39" x14ac:dyDescent="0.25">
      <c r="A176" t="s">
        <v>779</v>
      </c>
      <c r="B176" t="s">
        <v>136</v>
      </c>
      <c r="C176" t="s">
        <v>780</v>
      </c>
      <c r="D176" t="s">
        <v>1406</v>
      </c>
      <c r="E176" t="s">
        <v>241</v>
      </c>
      <c r="F176">
        <v>204</v>
      </c>
      <c r="G176">
        <v>0.42</v>
      </c>
      <c r="H176">
        <v>4</v>
      </c>
      <c r="I176">
        <v>100</v>
      </c>
      <c r="J176">
        <v>6.83</v>
      </c>
      <c r="K176">
        <v>270</v>
      </c>
      <c r="L176">
        <v>0.05</v>
      </c>
      <c r="M176">
        <v>0.19</v>
      </c>
      <c r="N176">
        <v>4.9000000000000002E-2</v>
      </c>
      <c r="O176">
        <v>4.0000000000000001E-3</v>
      </c>
      <c r="P176">
        <v>5.1999999999999998E-2</v>
      </c>
      <c r="Q176">
        <v>56</v>
      </c>
      <c r="R176">
        <v>1.1000000000000001</v>
      </c>
      <c r="S176">
        <v>724</v>
      </c>
      <c r="T176">
        <v>0.9</v>
      </c>
      <c r="U176">
        <v>4</v>
      </c>
      <c r="V176">
        <v>97</v>
      </c>
      <c r="W176">
        <v>7.02</v>
      </c>
      <c r="X176">
        <v>563</v>
      </c>
      <c r="Y176">
        <v>0</v>
      </c>
      <c r="Z176">
        <v>0.04</v>
      </c>
      <c r="AA176">
        <v>2.4E-2</v>
      </c>
      <c r="AB176">
        <v>5.9000000000000003E-4</v>
      </c>
      <c r="AC176">
        <v>4.2000000000000003E-2</v>
      </c>
      <c r="AD176">
        <v>95</v>
      </c>
      <c r="AE176">
        <v>0.81</v>
      </c>
      <c r="AF176">
        <v>1550</v>
      </c>
      <c r="AG176" s="16">
        <v>1.6E-2</v>
      </c>
      <c r="AH176" s="16">
        <v>0</v>
      </c>
      <c r="AM176" t="str">
        <v>Lance Cove</v>
      </c>
    </row>
    <row r="177" spans="1:39" x14ac:dyDescent="0.25">
      <c r="A177" t="s">
        <v>779</v>
      </c>
      <c r="B177" t="s">
        <v>136</v>
      </c>
      <c r="C177" t="s">
        <v>781</v>
      </c>
      <c r="D177" t="s">
        <v>1407</v>
      </c>
      <c r="E177" t="s">
        <v>241</v>
      </c>
      <c r="F177">
        <v>204</v>
      </c>
      <c r="G177">
        <v>10.7</v>
      </c>
      <c r="H177">
        <v>4</v>
      </c>
      <c r="I177">
        <v>72</v>
      </c>
      <c r="J177">
        <v>6.43</v>
      </c>
      <c r="K177">
        <v>86</v>
      </c>
      <c r="L177">
        <v>0.03</v>
      </c>
      <c r="M177">
        <v>8.9999999999999993E-3</v>
      </c>
      <c r="N177">
        <v>2.3E-2</v>
      </c>
      <c r="O177">
        <v>3.4000000000000002E-2</v>
      </c>
      <c r="P177">
        <v>1E-3</v>
      </c>
      <c r="Q177">
        <v>11</v>
      </c>
      <c r="R177">
        <v>0.8</v>
      </c>
      <c r="S177">
        <v>223</v>
      </c>
      <c r="T177">
        <v>3.2</v>
      </c>
      <c r="U177">
        <v>7</v>
      </c>
      <c r="V177">
        <v>85</v>
      </c>
      <c r="W177">
        <v>6.7</v>
      </c>
      <c r="X177">
        <v>99</v>
      </c>
      <c r="Y177">
        <v>0.09</v>
      </c>
      <c r="Z177">
        <v>0</v>
      </c>
      <c r="AA177">
        <v>0.05</v>
      </c>
      <c r="AB177">
        <v>2E-3</v>
      </c>
      <c r="AC177">
        <v>1.1000000000000001E-3</v>
      </c>
      <c r="AD177">
        <v>10</v>
      </c>
      <c r="AE177">
        <v>0.7</v>
      </c>
      <c r="AF177">
        <v>332</v>
      </c>
      <c r="AG177" s="16">
        <v>0</v>
      </c>
      <c r="AH177" s="16">
        <v>0</v>
      </c>
      <c r="AM177" t="str">
        <v>L'Anse au Clair</v>
      </c>
    </row>
    <row r="178" spans="1:39" x14ac:dyDescent="0.25">
      <c r="A178" t="s">
        <v>346</v>
      </c>
      <c r="B178" t="s">
        <v>346</v>
      </c>
      <c r="C178" t="s">
        <v>782</v>
      </c>
      <c r="D178" t="s">
        <v>1408</v>
      </c>
      <c r="E178" t="s">
        <v>579</v>
      </c>
      <c r="F178">
        <v>59</v>
      </c>
      <c r="G178">
        <v>0.9</v>
      </c>
      <c r="H178">
        <v>5</v>
      </c>
      <c r="I178">
        <v>180</v>
      </c>
      <c r="J178">
        <v>8.08</v>
      </c>
      <c r="K178">
        <v>190</v>
      </c>
      <c r="L178">
        <v>5.0000000000000001E-3</v>
      </c>
      <c r="M178">
        <v>5.0000000000000001E-3</v>
      </c>
      <c r="N178">
        <v>5.0000000000000001E-3</v>
      </c>
      <c r="O178">
        <v>1E-3</v>
      </c>
      <c r="P178">
        <v>2.9999999999999997E-4</v>
      </c>
      <c r="Q178">
        <v>4</v>
      </c>
      <c r="R178">
        <v>3.9</v>
      </c>
      <c r="S178">
        <v>227</v>
      </c>
      <c r="T178">
        <v>0.56000000000000005</v>
      </c>
      <c r="U178">
        <v>5</v>
      </c>
      <c r="V178">
        <v>190</v>
      </c>
      <c r="W178">
        <v>7.91</v>
      </c>
      <c r="X178">
        <v>186</v>
      </c>
      <c r="Y178">
        <v>5.6000000000000001E-2</v>
      </c>
      <c r="Z178">
        <v>6.0000000000000001E-3</v>
      </c>
      <c r="AA178">
        <v>2.4E-2</v>
      </c>
      <c r="AB178">
        <v>0</v>
      </c>
      <c r="AC178">
        <v>0</v>
      </c>
      <c r="AD178">
        <v>4</v>
      </c>
      <c r="AE178">
        <v>1.4</v>
      </c>
      <c r="AF178">
        <v>227</v>
      </c>
      <c r="AG178" s="16">
        <v>0</v>
      </c>
      <c r="AH178" s="16">
        <v>0</v>
      </c>
      <c r="AM178" t="str">
        <v>L'Anse au Loup</v>
      </c>
    </row>
    <row r="179" spans="1:39" x14ac:dyDescent="0.25">
      <c r="A179" t="s">
        <v>347</v>
      </c>
      <c r="B179" t="s">
        <v>347</v>
      </c>
      <c r="C179" t="s">
        <v>783</v>
      </c>
      <c r="D179" t="s">
        <v>1409</v>
      </c>
      <c r="E179" t="s">
        <v>579</v>
      </c>
      <c r="F179">
        <v>1984</v>
      </c>
      <c r="G179">
        <v>1.5</v>
      </c>
      <c r="H179">
        <v>30</v>
      </c>
      <c r="I179">
        <v>15</v>
      </c>
      <c r="J179">
        <v>6</v>
      </c>
      <c r="K179">
        <v>38</v>
      </c>
      <c r="L179">
        <v>0.16</v>
      </c>
      <c r="M179">
        <v>0.06</v>
      </c>
      <c r="N179">
        <v>0.04</v>
      </c>
      <c r="O179">
        <v>5.0000000000000001E-3</v>
      </c>
      <c r="P179">
        <v>2.5000000000000001E-3</v>
      </c>
      <c r="Q179">
        <v>4</v>
      </c>
      <c r="R179">
        <v>7.4</v>
      </c>
      <c r="S179">
        <v>80</v>
      </c>
      <c r="T179">
        <v>1.5</v>
      </c>
      <c r="U179">
        <v>31</v>
      </c>
      <c r="V179">
        <v>12</v>
      </c>
      <c r="W179">
        <v>5.75</v>
      </c>
      <c r="X179">
        <v>12</v>
      </c>
      <c r="Y179">
        <v>0.1</v>
      </c>
      <c r="Z179">
        <v>2.7E-2</v>
      </c>
      <c r="AA179">
        <v>0.98899999999999999</v>
      </c>
      <c r="AB179">
        <v>2E-3</v>
      </c>
      <c r="AC179">
        <v>0</v>
      </c>
      <c r="AD179">
        <v>3</v>
      </c>
      <c r="AE179">
        <v>8.3000000000000007</v>
      </c>
      <c r="AF179">
        <v>84</v>
      </c>
      <c r="AG179" s="16">
        <v>0.18</v>
      </c>
      <c r="AH179" s="16">
        <v>0.28999999999999998</v>
      </c>
      <c r="AM179" t="str">
        <v>Lark Harbour</v>
      </c>
    </row>
    <row r="180" spans="1:39" x14ac:dyDescent="0.25">
      <c r="A180" t="s">
        <v>348</v>
      </c>
      <c r="B180" t="s">
        <v>348</v>
      </c>
      <c r="C180" t="s">
        <v>784</v>
      </c>
      <c r="D180" t="s">
        <v>1410</v>
      </c>
      <c r="E180" t="s">
        <v>579</v>
      </c>
      <c r="F180">
        <v>11054</v>
      </c>
      <c r="G180">
        <v>1.78</v>
      </c>
      <c r="H180">
        <v>61</v>
      </c>
      <c r="I180">
        <v>13</v>
      </c>
      <c r="J180">
        <v>5.89</v>
      </c>
      <c r="K180">
        <v>25</v>
      </c>
      <c r="L180">
        <v>0.12</v>
      </c>
      <c r="M180">
        <v>2.3E-2</v>
      </c>
      <c r="N180">
        <v>0.09</v>
      </c>
      <c r="O180">
        <v>3.5000000000000001E-3</v>
      </c>
      <c r="P180">
        <v>5.0000000000000001E-3</v>
      </c>
      <c r="Q180">
        <v>3.8</v>
      </c>
      <c r="R180">
        <v>7.5</v>
      </c>
      <c r="S180">
        <v>40</v>
      </c>
      <c r="T180">
        <v>2</v>
      </c>
      <c r="U180">
        <v>33</v>
      </c>
      <c r="V180">
        <v>41</v>
      </c>
      <c r="W180">
        <v>6.48</v>
      </c>
      <c r="X180">
        <v>6.5</v>
      </c>
      <c r="Y180">
        <v>0.3</v>
      </c>
      <c r="Z180">
        <v>0.02</v>
      </c>
      <c r="AA180">
        <v>0.42</v>
      </c>
      <c r="AB180">
        <v>2E-3</v>
      </c>
      <c r="AC180">
        <v>0</v>
      </c>
      <c r="AD180">
        <v>3</v>
      </c>
      <c r="AE180">
        <v>6.7</v>
      </c>
      <c r="AF180">
        <v>55</v>
      </c>
      <c r="AG180" s="16">
        <v>0.33600000000000002</v>
      </c>
      <c r="AH180" s="16">
        <v>0.32239999999999996</v>
      </c>
      <c r="AM180" t="str">
        <v>LaScie</v>
      </c>
    </row>
    <row r="181" spans="1:39" x14ac:dyDescent="0.25">
      <c r="A181" t="s">
        <v>785</v>
      </c>
      <c r="B181" t="s">
        <v>349</v>
      </c>
      <c r="C181" t="s">
        <v>786</v>
      </c>
      <c r="D181" t="s">
        <v>1411</v>
      </c>
      <c r="E181" t="s">
        <v>579</v>
      </c>
      <c r="F181">
        <v>311</v>
      </c>
      <c r="G181">
        <v>1.8</v>
      </c>
      <c r="H181">
        <v>121</v>
      </c>
      <c r="I181">
        <v>15</v>
      </c>
      <c r="J181">
        <v>6.26</v>
      </c>
      <c r="K181">
        <v>16</v>
      </c>
      <c r="L181">
        <v>0.3</v>
      </c>
      <c r="M181">
        <v>7.0000000000000007E-2</v>
      </c>
      <c r="N181">
        <v>5.0000000000000001E-3</v>
      </c>
      <c r="O181">
        <v>1E-3</v>
      </c>
      <c r="P181">
        <v>5.0000000000000001E-3</v>
      </c>
      <c r="Q181">
        <v>3</v>
      </c>
      <c r="R181">
        <v>12.8</v>
      </c>
      <c r="S181">
        <v>40</v>
      </c>
      <c r="T181">
        <v>2</v>
      </c>
      <c r="U181">
        <v>62</v>
      </c>
      <c r="V181">
        <v>16</v>
      </c>
      <c r="W181">
        <v>5.62</v>
      </c>
      <c r="X181">
        <v>18</v>
      </c>
      <c r="Y181">
        <v>0.21</v>
      </c>
      <c r="Z181">
        <v>0.3</v>
      </c>
      <c r="AA181">
        <v>9.5000000000000001E-2</v>
      </c>
      <c r="AB181">
        <v>7.6999999999999996E-4</v>
      </c>
      <c r="AC181">
        <v>1E-3</v>
      </c>
      <c r="AD181">
        <v>4.4000000000000004</v>
      </c>
      <c r="AE181">
        <v>12</v>
      </c>
      <c r="AF181">
        <v>52</v>
      </c>
      <c r="AG181" s="16">
        <v>0.31</v>
      </c>
      <c r="AH181" s="16">
        <v>0.433</v>
      </c>
      <c r="AM181" t="str">
        <v>Lawn</v>
      </c>
    </row>
    <row r="182" spans="1:39" x14ac:dyDescent="0.25">
      <c r="A182" t="s">
        <v>785</v>
      </c>
      <c r="B182" t="s">
        <v>356</v>
      </c>
      <c r="C182" t="s">
        <v>786</v>
      </c>
      <c r="D182" t="s">
        <v>1411</v>
      </c>
      <c r="E182" t="s">
        <v>579</v>
      </c>
      <c r="F182">
        <v>311</v>
      </c>
      <c r="G182">
        <v>1.8</v>
      </c>
      <c r="H182">
        <v>121</v>
      </c>
      <c r="I182">
        <v>15</v>
      </c>
      <c r="J182">
        <v>6.26</v>
      </c>
      <c r="K182">
        <v>16</v>
      </c>
      <c r="L182">
        <v>0.3</v>
      </c>
      <c r="M182">
        <v>7.0000000000000007E-2</v>
      </c>
      <c r="N182">
        <v>5.0000000000000001E-3</v>
      </c>
      <c r="O182">
        <v>1E-3</v>
      </c>
      <c r="P182">
        <v>5.0000000000000001E-3</v>
      </c>
      <c r="Q182">
        <v>3</v>
      </c>
      <c r="R182">
        <v>12.8</v>
      </c>
      <c r="S182">
        <v>40</v>
      </c>
      <c r="T182">
        <v>2</v>
      </c>
      <c r="U182">
        <v>62</v>
      </c>
      <c r="V182">
        <v>16</v>
      </c>
      <c r="W182">
        <v>5.62</v>
      </c>
      <c r="X182">
        <v>18</v>
      </c>
      <c r="Y182">
        <v>0.21</v>
      </c>
      <c r="Z182">
        <v>0.3</v>
      </c>
      <c r="AA182">
        <v>9.5000000000000001E-2</v>
      </c>
      <c r="AB182">
        <v>7.6999999999999996E-4</v>
      </c>
      <c r="AC182">
        <v>1E-3</v>
      </c>
      <c r="AD182">
        <v>4.4000000000000004</v>
      </c>
      <c r="AE182">
        <v>12</v>
      </c>
      <c r="AF182">
        <v>52</v>
      </c>
      <c r="AG182" s="16">
        <v>0.31</v>
      </c>
      <c r="AH182" s="16">
        <v>0.433</v>
      </c>
      <c r="AM182" t="str">
        <v>Leading Tickles</v>
      </c>
    </row>
    <row r="183" spans="1:39" x14ac:dyDescent="0.25">
      <c r="A183" t="s">
        <v>350</v>
      </c>
      <c r="B183" t="s">
        <v>350</v>
      </c>
      <c r="C183" t="s">
        <v>787</v>
      </c>
      <c r="D183" t="s">
        <v>1412</v>
      </c>
      <c r="E183" t="s">
        <v>579</v>
      </c>
      <c r="F183">
        <v>86</v>
      </c>
      <c r="G183">
        <v>1</v>
      </c>
      <c r="H183">
        <v>74</v>
      </c>
      <c r="I183">
        <v>2.6</v>
      </c>
      <c r="J183">
        <v>5.62</v>
      </c>
      <c r="K183">
        <v>10</v>
      </c>
      <c r="L183">
        <v>0.25</v>
      </c>
      <c r="M183">
        <v>4.8000000000000001E-2</v>
      </c>
      <c r="N183">
        <v>5.0000000000000001E-3</v>
      </c>
      <c r="O183">
        <v>5.0000000000000001E-4</v>
      </c>
      <c r="P183">
        <v>5.0000000000000001E-3</v>
      </c>
      <c r="Q183">
        <v>3</v>
      </c>
      <c r="R183">
        <v>8.8000000000000007</v>
      </c>
      <c r="S183">
        <v>25</v>
      </c>
      <c r="T183">
        <v>1</v>
      </c>
      <c r="U183">
        <v>73</v>
      </c>
      <c r="V183">
        <v>8</v>
      </c>
      <c r="W183">
        <v>5.52</v>
      </c>
      <c r="X183">
        <v>5.6</v>
      </c>
      <c r="Y183">
        <v>0.39</v>
      </c>
      <c r="Z183">
        <v>0.05</v>
      </c>
      <c r="AA183">
        <v>8.1000000000000003E-2</v>
      </c>
      <c r="AB183">
        <v>6.4999999999999997E-4</v>
      </c>
      <c r="AC183">
        <v>0</v>
      </c>
      <c r="AD183">
        <v>3</v>
      </c>
      <c r="AE183">
        <v>10.7</v>
      </c>
      <c r="AF183">
        <v>36</v>
      </c>
      <c r="AG183" s="16">
        <v>0.28499999999999998</v>
      </c>
      <c r="AH183" s="16">
        <v>0.28399999999999997</v>
      </c>
      <c r="AM183" t="str">
        <v>Lewin's Cove</v>
      </c>
    </row>
    <row r="184" spans="1:39" x14ac:dyDescent="0.25">
      <c r="A184" t="s">
        <v>351</v>
      </c>
      <c r="B184" t="s">
        <v>351</v>
      </c>
      <c r="C184" t="s">
        <v>788</v>
      </c>
      <c r="D184" t="s">
        <v>1413</v>
      </c>
      <c r="E184" t="s">
        <v>579</v>
      </c>
      <c r="F184">
        <v>545</v>
      </c>
      <c r="G184">
        <v>1.4</v>
      </c>
      <c r="H184">
        <v>63</v>
      </c>
      <c r="I184">
        <v>10</v>
      </c>
      <c r="J184">
        <v>5.98</v>
      </c>
      <c r="K184">
        <v>12</v>
      </c>
      <c r="L184">
        <v>0.18</v>
      </c>
      <c r="M184">
        <v>0.02</v>
      </c>
      <c r="N184">
        <v>0.22</v>
      </c>
      <c r="O184">
        <v>0.379</v>
      </c>
      <c r="P184">
        <v>2.5000000000000001E-2</v>
      </c>
      <c r="Q184">
        <v>4.8</v>
      </c>
      <c r="R184">
        <v>9</v>
      </c>
      <c r="S184">
        <v>70</v>
      </c>
      <c r="T184">
        <v>1.4</v>
      </c>
      <c r="U184">
        <v>36</v>
      </c>
      <c r="V184">
        <v>0</v>
      </c>
      <c r="W184">
        <v>4.33</v>
      </c>
      <c r="X184">
        <v>17</v>
      </c>
      <c r="Y184">
        <v>0.51</v>
      </c>
      <c r="Z184">
        <v>0.05</v>
      </c>
      <c r="AA184">
        <v>0.57899999999999996</v>
      </c>
      <c r="AB184">
        <v>3.0000000000000001E-3</v>
      </c>
      <c r="AC184">
        <v>0</v>
      </c>
      <c r="AD184">
        <v>4</v>
      </c>
      <c r="AE184">
        <v>10.7</v>
      </c>
      <c r="AF184">
        <v>58</v>
      </c>
      <c r="AG184" s="16">
        <v>0.32600000000000001</v>
      </c>
      <c r="AH184" s="16">
        <v>1.0469999999999999</v>
      </c>
      <c r="AM184" t="str">
        <v>Lewisporte</v>
      </c>
    </row>
    <row r="185" spans="1:39" x14ac:dyDescent="0.25">
      <c r="A185" t="s">
        <v>789</v>
      </c>
      <c r="B185" t="s">
        <v>352</v>
      </c>
      <c r="C185" t="s">
        <v>790</v>
      </c>
      <c r="D185" t="s">
        <v>1414</v>
      </c>
      <c r="E185" t="s">
        <v>579</v>
      </c>
      <c r="F185">
        <v>233</v>
      </c>
      <c r="G185">
        <v>2.35</v>
      </c>
      <c r="H185">
        <v>153</v>
      </c>
      <c r="I185">
        <v>13</v>
      </c>
      <c r="J185">
        <v>5.97</v>
      </c>
      <c r="K185">
        <v>28</v>
      </c>
      <c r="L185">
        <v>0.39</v>
      </c>
      <c r="M185">
        <v>0.04</v>
      </c>
      <c r="N185">
        <v>8.9999999999999993E-3</v>
      </c>
      <c r="O185">
        <v>2E-3</v>
      </c>
      <c r="P185">
        <v>2.5000000000000001E-3</v>
      </c>
      <c r="Q185">
        <v>8.6</v>
      </c>
      <c r="R185">
        <v>17</v>
      </c>
      <c r="S185">
        <v>85</v>
      </c>
      <c r="T185">
        <v>1.8</v>
      </c>
      <c r="U185">
        <v>145</v>
      </c>
      <c r="V185">
        <v>27</v>
      </c>
      <c r="W185">
        <v>6.37</v>
      </c>
      <c r="X185">
        <v>20</v>
      </c>
      <c r="Y185">
        <v>0.34</v>
      </c>
      <c r="Z185">
        <v>1.49</v>
      </c>
      <c r="AA185">
        <v>7.3999999999999996E-2</v>
      </c>
      <c r="AB185">
        <v>2E-3</v>
      </c>
      <c r="AC185">
        <v>0</v>
      </c>
      <c r="AD185">
        <v>4</v>
      </c>
      <c r="AE185">
        <v>15</v>
      </c>
      <c r="AF185">
        <v>81</v>
      </c>
      <c r="AG185" s="16">
        <v>0.54</v>
      </c>
      <c r="AH185" s="16">
        <v>0.83099999999999996</v>
      </c>
      <c r="AM185" t="str">
        <v>Little Bay</v>
      </c>
    </row>
    <row r="186" spans="1:39" x14ac:dyDescent="0.25">
      <c r="A186" t="s">
        <v>353</v>
      </c>
      <c r="B186" t="s">
        <v>353</v>
      </c>
      <c r="C186" t="s">
        <v>791</v>
      </c>
      <c r="D186" t="s">
        <v>1415</v>
      </c>
      <c r="E186" t="s">
        <v>579</v>
      </c>
      <c r="F186">
        <v>179</v>
      </c>
      <c r="G186">
        <v>2.35</v>
      </c>
      <c r="H186">
        <v>340</v>
      </c>
      <c r="I186">
        <v>2.5</v>
      </c>
      <c r="J186">
        <v>4.26</v>
      </c>
      <c r="K186">
        <v>6.2</v>
      </c>
      <c r="L186">
        <v>0.77</v>
      </c>
      <c r="M186">
        <v>0.02</v>
      </c>
      <c r="N186">
        <v>2.5999999999999999E-2</v>
      </c>
      <c r="O186">
        <v>2E-3</v>
      </c>
      <c r="P186">
        <v>5.0000000000000001E-3</v>
      </c>
      <c r="Q186">
        <v>9.9</v>
      </c>
      <c r="R186">
        <v>28</v>
      </c>
      <c r="S186">
        <v>80</v>
      </c>
      <c r="T186">
        <v>2.1</v>
      </c>
      <c r="U186">
        <v>358</v>
      </c>
      <c r="V186">
        <v>11</v>
      </c>
      <c r="W186">
        <v>3.98</v>
      </c>
      <c r="X186">
        <v>18</v>
      </c>
      <c r="Y186">
        <v>0.8</v>
      </c>
      <c r="Z186">
        <v>0.06</v>
      </c>
      <c r="AA186">
        <v>0.36899999999999999</v>
      </c>
      <c r="AB186">
        <v>5.0000000000000001E-3</v>
      </c>
      <c r="AC186">
        <v>0</v>
      </c>
      <c r="AD186">
        <v>5</v>
      </c>
      <c r="AE186">
        <v>27.1</v>
      </c>
      <c r="AF186">
        <v>70</v>
      </c>
      <c r="AG186" s="16">
        <v>0.38300000000000001</v>
      </c>
      <c r="AH186" s="16">
        <v>1.1180000000000001</v>
      </c>
      <c r="AM186" t="str">
        <v>Little Burnt Bay</v>
      </c>
    </row>
    <row r="187" spans="1:39" x14ac:dyDescent="0.25">
      <c r="A187" t="s">
        <v>353</v>
      </c>
      <c r="B187" t="s">
        <v>354</v>
      </c>
      <c r="C187" t="s">
        <v>791</v>
      </c>
      <c r="D187" t="s">
        <v>1415</v>
      </c>
      <c r="E187" t="s">
        <v>579</v>
      </c>
      <c r="F187">
        <v>179</v>
      </c>
      <c r="G187">
        <v>2.35</v>
      </c>
      <c r="H187">
        <v>340</v>
      </c>
      <c r="I187">
        <v>2.5</v>
      </c>
      <c r="J187">
        <v>4.26</v>
      </c>
      <c r="K187">
        <v>6.2</v>
      </c>
      <c r="L187">
        <v>0.77</v>
      </c>
      <c r="M187">
        <v>0.02</v>
      </c>
      <c r="N187">
        <v>2.5999999999999999E-2</v>
      </c>
      <c r="O187">
        <v>2E-3</v>
      </c>
      <c r="P187">
        <v>5.0000000000000001E-3</v>
      </c>
      <c r="Q187">
        <v>9.9</v>
      </c>
      <c r="R187">
        <v>28</v>
      </c>
      <c r="S187">
        <v>80</v>
      </c>
      <c r="T187">
        <v>2.1</v>
      </c>
      <c r="U187">
        <v>358</v>
      </c>
      <c r="V187">
        <v>11</v>
      </c>
      <c r="W187">
        <v>3.98</v>
      </c>
      <c r="X187">
        <v>18</v>
      </c>
      <c r="Y187">
        <v>0.8</v>
      </c>
      <c r="Z187">
        <v>0.06</v>
      </c>
      <c r="AA187">
        <v>0.36899999999999999</v>
      </c>
      <c r="AB187">
        <v>5.0000000000000001E-3</v>
      </c>
      <c r="AC187">
        <v>0</v>
      </c>
      <c r="AD187">
        <v>5</v>
      </c>
      <c r="AE187">
        <v>27.1</v>
      </c>
      <c r="AF187">
        <v>70</v>
      </c>
      <c r="AG187" s="16">
        <v>0.38300000000000001</v>
      </c>
      <c r="AH187" s="16">
        <v>1.1180000000000001</v>
      </c>
      <c r="AM187" t="str">
        <v>Little Harbour East</v>
      </c>
    </row>
    <row r="188" spans="1:39" x14ac:dyDescent="0.25">
      <c r="A188" t="s">
        <v>355</v>
      </c>
      <c r="B188" t="s">
        <v>355</v>
      </c>
      <c r="C188" t="s">
        <v>792</v>
      </c>
      <c r="D188" t="s">
        <v>1416</v>
      </c>
      <c r="E188" t="s">
        <v>579</v>
      </c>
      <c r="F188">
        <v>765</v>
      </c>
      <c r="G188">
        <v>2.25</v>
      </c>
      <c r="H188">
        <v>86</v>
      </c>
      <c r="I188">
        <v>13</v>
      </c>
      <c r="J188">
        <v>6.01</v>
      </c>
      <c r="K188">
        <v>10</v>
      </c>
      <c r="L188">
        <v>0.28999999999999998</v>
      </c>
      <c r="M188">
        <v>0.05</v>
      </c>
      <c r="N188">
        <v>5.0000000000000001E-3</v>
      </c>
      <c r="O188">
        <v>1E-3</v>
      </c>
      <c r="P188">
        <v>2.5000000000000001E-3</v>
      </c>
      <c r="Q188">
        <v>6</v>
      </c>
      <c r="R188">
        <v>10.7</v>
      </c>
      <c r="S188">
        <v>41</v>
      </c>
      <c r="T188">
        <v>1</v>
      </c>
      <c r="U188">
        <v>73</v>
      </c>
      <c r="V188">
        <v>16</v>
      </c>
      <c r="W188">
        <v>6.19</v>
      </c>
      <c r="X188">
        <v>12</v>
      </c>
      <c r="Y188">
        <v>0.28000000000000003</v>
      </c>
      <c r="Z188">
        <v>0.13</v>
      </c>
      <c r="AA188">
        <v>0.32</v>
      </c>
      <c r="AB188">
        <v>5.9999999999999995E-4</v>
      </c>
      <c r="AC188">
        <v>0</v>
      </c>
      <c r="AD188">
        <v>3</v>
      </c>
      <c r="AE188">
        <v>12</v>
      </c>
      <c r="AF188">
        <v>45</v>
      </c>
      <c r="AG188" s="16">
        <v>0.35299999999999998</v>
      </c>
      <c r="AH188" s="16">
        <v>0.41599999999999998</v>
      </c>
      <c r="AM188" t="str">
        <v>Little St. Lawrence</v>
      </c>
    </row>
    <row r="189" spans="1:39" x14ac:dyDescent="0.25">
      <c r="A189" t="s">
        <v>355</v>
      </c>
      <c r="B189" t="s">
        <v>443</v>
      </c>
      <c r="C189" t="s">
        <v>793</v>
      </c>
      <c r="D189" t="s">
        <v>1417</v>
      </c>
      <c r="E189" t="s">
        <v>579</v>
      </c>
      <c r="F189">
        <v>765</v>
      </c>
      <c r="G189">
        <v>0.8</v>
      </c>
      <c r="H189">
        <v>62</v>
      </c>
      <c r="I189">
        <v>12</v>
      </c>
      <c r="J189">
        <v>6.29</v>
      </c>
      <c r="K189">
        <v>9</v>
      </c>
      <c r="L189">
        <v>0.18</v>
      </c>
      <c r="M189">
        <v>0.02</v>
      </c>
      <c r="N189">
        <v>5.0000000000000001E-3</v>
      </c>
      <c r="O189">
        <v>5.0000000000000001E-4</v>
      </c>
      <c r="P189">
        <v>2.5000000000000001E-3</v>
      </c>
      <c r="Q189">
        <v>8.5</v>
      </c>
      <c r="R189">
        <v>9.6</v>
      </c>
      <c r="S189">
        <v>50</v>
      </c>
      <c r="T189">
        <v>0.7</v>
      </c>
      <c r="U189">
        <v>51</v>
      </c>
      <c r="V189">
        <v>14</v>
      </c>
      <c r="W189">
        <v>6.41</v>
      </c>
      <c r="X189">
        <v>12</v>
      </c>
      <c r="Y189">
        <v>0.28000000000000003</v>
      </c>
      <c r="Z189">
        <v>7.0000000000000007E-2</v>
      </c>
      <c r="AA189">
        <v>0.10100000000000001</v>
      </c>
      <c r="AB189">
        <v>5.0000000000000001E-3</v>
      </c>
      <c r="AC189">
        <v>0</v>
      </c>
      <c r="AD189">
        <v>3</v>
      </c>
      <c r="AE189">
        <v>9.6</v>
      </c>
      <c r="AF189">
        <v>39</v>
      </c>
      <c r="AG189" s="16">
        <v>0.20300000000000001</v>
      </c>
      <c r="AH189" s="16">
        <v>0.21</v>
      </c>
      <c r="AM189" t="str">
        <v>Long Harbour-Mount Arlington Heights</v>
      </c>
    </row>
    <row r="190" spans="1:39" x14ac:dyDescent="0.25">
      <c r="A190" t="s">
        <v>137</v>
      </c>
      <c r="B190" t="s">
        <v>137</v>
      </c>
      <c r="C190" t="s">
        <v>794</v>
      </c>
      <c r="D190" t="s">
        <v>1418</v>
      </c>
      <c r="E190" t="s">
        <v>579</v>
      </c>
      <c r="F190">
        <v>169</v>
      </c>
      <c r="G190">
        <v>0.8</v>
      </c>
      <c r="H190">
        <v>18</v>
      </c>
      <c r="I190">
        <v>8</v>
      </c>
      <c r="J190">
        <v>6.1</v>
      </c>
      <c r="K190">
        <v>8.4</v>
      </c>
      <c r="L190">
        <v>6.7000000000000004E-2</v>
      </c>
      <c r="M190">
        <v>0.05</v>
      </c>
      <c r="N190">
        <v>8.4999999999999995E-4</v>
      </c>
      <c r="O190">
        <v>0</v>
      </c>
      <c r="P190">
        <v>0</v>
      </c>
      <c r="Q190">
        <v>2.2999999999999998</v>
      </c>
      <c r="R190">
        <v>4.4000000000000004</v>
      </c>
      <c r="S190">
        <v>58</v>
      </c>
      <c r="T190">
        <v>6.7</v>
      </c>
      <c r="U190">
        <v>15</v>
      </c>
      <c r="V190">
        <v>16</v>
      </c>
      <c r="W190">
        <v>6.19</v>
      </c>
      <c r="X190">
        <v>12</v>
      </c>
      <c r="Y190">
        <v>0.15</v>
      </c>
      <c r="Z190">
        <v>0.53</v>
      </c>
      <c r="AA190">
        <v>5.8999999999999997E-2</v>
      </c>
      <c r="AB190">
        <v>5.3E-3</v>
      </c>
      <c r="AC190">
        <v>0</v>
      </c>
      <c r="AD190">
        <v>4</v>
      </c>
      <c r="AE190">
        <v>11.8</v>
      </c>
      <c r="AF190">
        <v>114</v>
      </c>
      <c r="AG190" s="16">
        <v>0.16900000000000001</v>
      </c>
      <c r="AH190" s="16">
        <v>0.107</v>
      </c>
      <c r="AM190" t="str">
        <v>Loon Bay</v>
      </c>
    </row>
    <row r="191" spans="1:39" x14ac:dyDescent="0.25">
      <c r="A191" t="s">
        <v>137</v>
      </c>
      <c r="B191" t="s">
        <v>137</v>
      </c>
      <c r="C191" t="s">
        <v>613</v>
      </c>
      <c r="D191" t="s">
        <v>1419</v>
      </c>
      <c r="E191" t="s">
        <v>241</v>
      </c>
      <c r="F191">
        <v>169</v>
      </c>
      <c r="G191">
        <v>0.9</v>
      </c>
      <c r="H191">
        <v>2</v>
      </c>
      <c r="I191">
        <v>59</v>
      </c>
      <c r="J191">
        <v>6.68</v>
      </c>
      <c r="K191">
        <v>62</v>
      </c>
      <c r="L191">
        <v>0.03</v>
      </c>
      <c r="M191">
        <v>1.2999999999999999E-2</v>
      </c>
      <c r="N191">
        <v>6.3E-3</v>
      </c>
      <c r="O191">
        <v>5.0000000000000001E-4</v>
      </c>
      <c r="P191">
        <v>3.0000000000000001E-3</v>
      </c>
      <c r="Q191">
        <v>17</v>
      </c>
      <c r="R191">
        <v>1.4</v>
      </c>
      <c r="S191">
        <v>137</v>
      </c>
      <c r="T191">
        <v>0.7</v>
      </c>
      <c r="U191">
        <v>15</v>
      </c>
      <c r="V191">
        <v>59</v>
      </c>
      <c r="W191">
        <v>6.87</v>
      </c>
      <c r="X191">
        <v>62</v>
      </c>
      <c r="Y191">
        <v>7.4999999999999997E-2</v>
      </c>
      <c r="Z191">
        <v>1.4E-2</v>
      </c>
      <c r="AA191">
        <v>9.9000000000000005E-2</v>
      </c>
      <c r="AB191">
        <v>1E-3</v>
      </c>
      <c r="AC191">
        <v>2E-3</v>
      </c>
      <c r="AD191">
        <v>12</v>
      </c>
      <c r="AE191">
        <v>2.4</v>
      </c>
      <c r="AF191">
        <v>124</v>
      </c>
      <c r="AG191" s="16">
        <v>1.89E-2</v>
      </c>
      <c r="AH191" s="16">
        <v>1.14E-2</v>
      </c>
      <c r="AM191" t="str">
        <v>Lourdes</v>
      </c>
    </row>
    <row r="192" spans="1:39" x14ac:dyDescent="0.25">
      <c r="A192" t="s">
        <v>357</v>
      </c>
      <c r="B192" t="s">
        <v>357</v>
      </c>
      <c r="C192" t="s">
        <v>795</v>
      </c>
      <c r="D192" t="s">
        <v>1420</v>
      </c>
      <c r="E192" t="s">
        <v>579</v>
      </c>
      <c r="F192">
        <v>407</v>
      </c>
      <c r="G192">
        <v>5.4</v>
      </c>
      <c r="H192">
        <v>24</v>
      </c>
      <c r="I192">
        <v>18</v>
      </c>
      <c r="J192">
        <v>6.91</v>
      </c>
      <c r="K192">
        <v>18</v>
      </c>
      <c r="L192">
        <v>0.21</v>
      </c>
      <c r="M192">
        <v>0.06</v>
      </c>
      <c r="N192">
        <v>0</v>
      </c>
      <c r="O192">
        <v>1E-3</v>
      </c>
      <c r="P192">
        <v>0</v>
      </c>
      <c r="Q192">
        <v>2</v>
      </c>
      <c r="R192">
        <v>5</v>
      </c>
      <c r="S192">
        <v>46</v>
      </c>
      <c r="T192">
        <v>1.2</v>
      </c>
      <c r="U192">
        <v>22</v>
      </c>
      <c r="V192">
        <v>49</v>
      </c>
      <c r="W192">
        <v>6.51</v>
      </c>
      <c r="X192">
        <v>19</v>
      </c>
      <c r="Y192">
        <v>0.14000000000000001</v>
      </c>
      <c r="Z192">
        <v>3.1E-2</v>
      </c>
      <c r="AA192">
        <v>0.47099999999999997</v>
      </c>
      <c r="AB192">
        <v>2.3999999999999998E-3</v>
      </c>
      <c r="AC192">
        <v>0</v>
      </c>
      <c r="AD192">
        <v>4</v>
      </c>
      <c r="AE192">
        <v>5.7</v>
      </c>
      <c r="AF192">
        <v>53</v>
      </c>
      <c r="AG192" s="16">
        <v>0.17199999999999999</v>
      </c>
      <c r="AH192" s="16">
        <v>0.14699999999999999</v>
      </c>
      <c r="AM192" t="str">
        <v>Lower Lance Cove</v>
      </c>
    </row>
    <row r="193" spans="1:39" x14ac:dyDescent="0.25">
      <c r="A193" t="s">
        <v>358</v>
      </c>
      <c r="B193" t="s">
        <v>358</v>
      </c>
      <c r="C193" t="s">
        <v>796</v>
      </c>
      <c r="D193" t="s">
        <v>1421</v>
      </c>
      <c r="E193" t="s">
        <v>579</v>
      </c>
      <c r="F193">
        <v>258</v>
      </c>
      <c r="G193">
        <v>0.6</v>
      </c>
      <c r="H193">
        <v>69</v>
      </c>
      <c r="I193">
        <v>53</v>
      </c>
      <c r="J193">
        <v>6.64</v>
      </c>
      <c r="K193">
        <v>55</v>
      </c>
      <c r="L193">
        <v>0.23</v>
      </c>
      <c r="M193">
        <v>3.3000000000000002E-2</v>
      </c>
      <c r="N193">
        <v>3.0000000000000001E-3</v>
      </c>
      <c r="O193">
        <v>5.0000000000000001E-4</v>
      </c>
      <c r="P193">
        <v>2.5000000000000001E-3</v>
      </c>
      <c r="Q193">
        <v>5</v>
      </c>
      <c r="R193">
        <v>9.5</v>
      </c>
      <c r="S193">
        <v>92</v>
      </c>
      <c r="T193">
        <v>1.4</v>
      </c>
      <c r="U193">
        <v>137</v>
      </c>
      <c r="V193">
        <v>53</v>
      </c>
      <c r="W193">
        <v>6.86</v>
      </c>
      <c r="X193">
        <v>55</v>
      </c>
      <c r="Y193">
        <v>0.27</v>
      </c>
      <c r="Z193">
        <v>0.02</v>
      </c>
      <c r="AA193">
        <v>0.22</v>
      </c>
      <c r="AB193">
        <v>0</v>
      </c>
      <c r="AC193">
        <v>0</v>
      </c>
      <c r="AD193">
        <v>6</v>
      </c>
      <c r="AE193">
        <v>16.399999999999999</v>
      </c>
      <c r="AF193">
        <v>93</v>
      </c>
      <c r="AG193" s="16">
        <v>0.25900000000000001</v>
      </c>
      <c r="AH193" s="16">
        <v>0.57799999999999996</v>
      </c>
      <c r="AM193" t="str">
        <v>Lumsden</v>
      </c>
    </row>
    <row r="194" spans="1:39" x14ac:dyDescent="0.25">
      <c r="A194" t="s">
        <v>359</v>
      </c>
      <c r="B194" t="s">
        <v>359</v>
      </c>
      <c r="C194" t="s">
        <v>605</v>
      </c>
      <c r="D194" t="s">
        <v>1246</v>
      </c>
      <c r="E194" t="s">
        <v>579</v>
      </c>
      <c r="F194">
        <v>791</v>
      </c>
      <c r="G194">
        <v>1.6</v>
      </c>
      <c r="H194">
        <v>64</v>
      </c>
      <c r="I194">
        <v>12</v>
      </c>
      <c r="J194">
        <v>5.0999999999999996</v>
      </c>
      <c r="K194">
        <v>28</v>
      </c>
      <c r="L194">
        <v>0.23</v>
      </c>
      <c r="M194">
        <v>0.11</v>
      </c>
      <c r="N194">
        <v>0.35</v>
      </c>
      <c r="O194">
        <v>3.5000000000000001E-3</v>
      </c>
      <c r="P194">
        <v>5.0000000000000001E-3</v>
      </c>
      <c r="Q194">
        <v>3.2</v>
      </c>
      <c r="R194">
        <v>8.1</v>
      </c>
      <c r="S194">
        <v>30</v>
      </c>
      <c r="T194">
        <v>1.5</v>
      </c>
      <c r="U194">
        <v>46</v>
      </c>
      <c r="V194">
        <v>8</v>
      </c>
      <c r="W194">
        <v>4.63</v>
      </c>
      <c r="X194">
        <v>7.2</v>
      </c>
      <c r="Y194">
        <v>0.17</v>
      </c>
      <c r="Z194">
        <v>3.6999999999999998E-2</v>
      </c>
      <c r="AA194">
        <v>0.90400000000000003</v>
      </c>
      <c r="AB194">
        <v>1.2999999999999999E-2</v>
      </c>
      <c r="AC194">
        <v>0</v>
      </c>
      <c r="AD194">
        <v>3</v>
      </c>
      <c r="AE194">
        <v>8.5</v>
      </c>
      <c r="AF194">
        <v>27</v>
      </c>
      <c r="AG194" s="16">
        <v>0.18</v>
      </c>
      <c r="AH194" s="16">
        <v>0.28299999999999997</v>
      </c>
      <c r="AM194" t="str">
        <v>Lushes Bight-Beaumont-Beaumont North</v>
      </c>
    </row>
    <row r="195" spans="1:39" x14ac:dyDescent="0.25">
      <c r="A195" t="s">
        <v>360</v>
      </c>
      <c r="B195" t="s">
        <v>360</v>
      </c>
      <c r="C195" t="s">
        <v>696</v>
      </c>
      <c r="D195" t="s">
        <v>1422</v>
      </c>
      <c r="E195" t="s">
        <v>579</v>
      </c>
      <c r="F195">
        <v>2122</v>
      </c>
      <c r="G195">
        <v>1.2</v>
      </c>
      <c r="H195">
        <v>69</v>
      </c>
      <c r="I195">
        <v>17</v>
      </c>
      <c r="J195">
        <v>4.2</v>
      </c>
      <c r="K195">
        <v>7</v>
      </c>
      <c r="L195">
        <v>0.11</v>
      </c>
      <c r="M195">
        <v>0.01</v>
      </c>
      <c r="N195">
        <v>5.6000000000000001E-2</v>
      </c>
      <c r="O195">
        <v>2E-3</v>
      </c>
      <c r="P195">
        <v>1.4E-2</v>
      </c>
      <c r="Q195">
        <v>17</v>
      </c>
      <c r="R195">
        <v>8.4</v>
      </c>
      <c r="S195">
        <v>44</v>
      </c>
      <c r="T195">
        <v>1.4</v>
      </c>
      <c r="U195">
        <v>60</v>
      </c>
      <c r="V195">
        <v>10</v>
      </c>
      <c r="W195">
        <v>5.93</v>
      </c>
      <c r="X195">
        <v>6</v>
      </c>
      <c r="Y195">
        <v>0.96</v>
      </c>
      <c r="Z195">
        <v>6.6E-3</v>
      </c>
      <c r="AA195">
        <v>0.5</v>
      </c>
      <c r="AB195">
        <v>4.0000000000000001E-3</v>
      </c>
      <c r="AC195">
        <v>0</v>
      </c>
      <c r="AD195">
        <v>3</v>
      </c>
      <c r="AE195">
        <v>9</v>
      </c>
      <c r="AF195">
        <v>31</v>
      </c>
      <c r="AG195" s="16">
        <v>0.185</v>
      </c>
      <c r="AH195" s="16">
        <v>0.31</v>
      </c>
      <c r="AM195" t="str">
        <v>Main Brook</v>
      </c>
    </row>
    <row r="196" spans="1:39" x14ac:dyDescent="0.25">
      <c r="A196" t="s">
        <v>361</v>
      </c>
      <c r="B196" t="s">
        <v>361</v>
      </c>
      <c r="C196" t="s">
        <v>797</v>
      </c>
      <c r="D196" t="s">
        <v>1423</v>
      </c>
      <c r="E196" t="s">
        <v>579</v>
      </c>
      <c r="F196">
        <v>77</v>
      </c>
      <c r="G196">
        <v>0.9</v>
      </c>
      <c r="H196">
        <v>266</v>
      </c>
      <c r="I196">
        <v>9</v>
      </c>
      <c r="J196">
        <v>5.8</v>
      </c>
      <c r="K196">
        <v>10</v>
      </c>
      <c r="L196">
        <v>0.27</v>
      </c>
      <c r="M196">
        <v>4.2000000000000003E-2</v>
      </c>
      <c r="N196">
        <v>5.0000000000000001E-3</v>
      </c>
      <c r="O196">
        <v>1.1000000000000001E-3</v>
      </c>
      <c r="P196">
        <v>5.0000000000000001E-3</v>
      </c>
      <c r="Q196">
        <v>3</v>
      </c>
      <c r="R196">
        <v>11.1</v>
      </c>
      <c r="S196">
        <v>18</v>
      </c>
      <c r="T196">
        <v>1.6</v>
      </c>
      <c r="U196">
        <v>84</v>
      </c>
      <c r="V196">
        <v>21</v>
      </c>
      <c r="W196">
        <v>5.72</v>
      </c>
      <c r="X196">
        <v>6.5</v>
      </c>
      <c r="Y196">
        <v>0.28999999999999998</v>
      </c>
      <c r="Z196">
        <v>0.1</v>
      </c>
      <c r="AA196">
        <v>0.17</v>
      </c>
      <c r="AB196">
        <v>2E-3</v>
      </c>
      <c r="AC196">
        <v>0</v>
      </c>
      <c r="AD196">
        <v>3</v>
      </c>
      <c r="AE196">
        <v>10.8</v>
      </c>
      <c r="AF196">
        <v>59</v>
      </c>
      <c r="AG196" s="16">
        <v>0.34</v>
      </c>
      <c r="AH196" s="16">
        <v>0.38</v>
      </c>
      <c r="AM196" t="str">
        <v>Mainland</v>
      </c>
    </row>
    <row r="197" spans="1:39" x14ac:dyDescent="0.25">
      <c r="A197" t="s">
        <v>362</v>
      </c>
      <c r="B197" t="s">
        <v>362</v>
      </c>
      <c r="C197" t="s">
        <v>798</v>
      </c>
      <c r="D197" t="s">
        <v>1424</v>
      </c>
      <c r="E197" t="s">
        <v>579</v>
      </c>
      <c r="F197">
        <v>211</v>
      </c>
      <c r="G197">
        <v>3.58</v>
      </c>
      <c r="H197">
        <v>89</v>
      </c>
      <c r="I197">
        <v>32</v>
      </c>
      <c r="J197">
        <v>6.43</v>
      </c>
      <c r="K197">
        <v>33</v>
      </c>
      <c r="L197">
        <v>0.22</v>
      </c>
      <c r="M197">
        <v>0.02</v>
      </c>
      <c r="N197">
        <v>0.03</v>
      </c>
      <c r="O197">
        <v>5.0000000000000001E-4</v>
      </c>
      <c r="P197">
        <v>2.5000000000000001E-2</v>
      </c>
      <c r="Q197">
        <v>4.4000000000000004</v>
      </c>
      <c r="R197">
        <v>11</v>
      </c>
      <c r="S197">
        <v>78</v>
      </c>
      <c r="T197">
        <v>1.5</v>
      </c>
      <c r="U197">
        <v>97</v>
      </c>
      <c r="V197">
        <v>63</v>
      </c>
      <c r="W197">
        <v>6.96</v>
      </c>
      <c r="X197">
        <v>67</v>
      </c>
      <c r="Y197">
        <v>0.28999999999999998</v>
      </c>
      <c r="Z197">
        <v>0.44</v>
      </c>
      <c r="AA197">
        <v>7.4999999999999997E-2</v>
      </c>
      <c r="AB197">
        <v>1.5E-3</v>
      </c>
      <c r="AC197">
        <v>0</v>
      </c>
      <c r="AD197">
        <v>5</v>
      </c>
      <c r="AE197">
        <v>14</v>
      </c>
      <c r="AF197">
        <v>183</v>
      </c>
      <c r="AG197" s="16">
        <v>0.36699999999999999</v>
      </c>
      <c r="AH197" s="16">
        <v>0.24</v>
      </c>
      <c r="AM197" t="str">
        <v>Makinsons</v>
      </c>
    </row>
    <row r="198" spans="1:39" x14ac:dyDescent="0.25">
      <c r="A198" t="s">
        <v>363</v>
      </c>
      <c r="B198" t="s">
        <v>363</v>
      </c>
      <c r="C198" t="s">
        <v>774</v>
      </c>
      <c r="D198" t="s">
        <v>1401</v>
      </c>
      <c r="E198" t="s">
        <v>579</v>
      </c>
      <c r="F198">
        <v>2415</v>
      </c>
      <c r="G198">
        <v>2.36</v>
      </c>
      <c r="H198">
        <v>53</v>
      </c>
      <c r="I198">
        <v>9</v>
      </c>
      <c r="J198">
        <v>5.69</v>
      </c>
      <c r="K198">
        <v>114</v>
      </c>
      <c r="L198">
        <v>0.24</v>
      </c>
      <c r="M198">
        <v>0.08</v>
      </c>
      <c r="N198">
        <v>5.0000000000000001E-3</v>
      </c>
      <c r="O198">
        <v>2E-3</v>
      </c>
      <c r="P198">
        <v>2.5000000000000001E-3</v>
      </c>
      <c r="Q198">
        <v>8.6</v>
      </c>
      <c r="R198">
        <v>6.6</v>
      </c>
      <c r="S198">
        <v>42</v>
      </c>
      <c r="T198">
        <v>2.1</v>
      </c>
      <c r="U198">
        <v>58</v>
      </c>
      <c r="V198">
        <v>15</v>
      </c>
      <c r="W198">
        <v>4.7300000000000004</v>
      </c>
      <c r="X198">
        <v>19</v>
      </c>
      <c r="Y198">
        <v>0.87</v>
      </c>
      <c r="Z198">
        <v>0.18</v>
      </c>
      <c r="AA198">
        <v>0.76700000000000002</v>
      </c>
      <c r="AB198">
        <v>3.0000000000000001E-3</v>
      </c>
      <c r="AC198">
        <v>0</v>
      </c>
      <c r="AD198">
        <v>6</v>
      </c>
      <c r="AE198">
        <v>6.7</v>
      </c>
      <c r="AF198">
        <v>56</v>
      </c>
      <c r="AG198" s="16">
        <v>0.24099999999999999</v>
      </c>
      <c r="AH198" s="16">
        <v>0.31900000000000001</v>
      </c>
      <c r="AM198" t="str">
        <v>Makkovik</v>
      </c>
    </row>
    <row r="199" spans="1:39" x14ac:dyDescent="0.25">
      <c r="A199" t="s">
        <v>363</v>
      </c>
      <c r="B199" t="s">
        <v>364</v>
      </c>
      <c r="C199" t="s">
        <v>799</v>
      </c>
      <c r="D199" t="s">
        <v>1425</v>
      </c>
      <c r="E199" t="s">
        <v>579</v>
      </c>
      <c r="F199">
        <v>2415</v>
      </c>
      <c r="G199">
        <v>1.5</v>
      </c>
      <c r="H199">
        <v>110</v>
      </c>
      <c r="I199">
        <v>16</v>
      </c>
      <c r="J199">
        <v>5.15</v>
      </c>
      <c r="K199">
        <v>23</v>
      </c>
      <c r="L199">
        <v>0.68</v>
      </c>
      <c r="M199">
        <v>0.27</v>
      </c>
      <c r="N199">
        <v>5.0000000000000001E-3</v>
      </c>
      <c r="O199">
        <v>3.0000000000000001E-3</v>
      </c>
      <c r="P199">
        <v>5.0000000000000001E-3</v>
      </c>
      <c r="Q199">
        <v>4.7</v>
      </c>
      <c r="R199">
        <v>10.8</v>
      </c>
      <c r="S199">
        <v>46</v>
      </c>
      <c r="T199">
        <v>1.1000000000000001</v>
      </c>
      <c r="U199">
        <v>46</v>
      </c>
      <c r="V199">
        <v>7.2</v>
      </c>
      <c r="W199">
        <v>5.36</v>
      </c>
      <c r="X199">
        <v>14</v>
      </c>
      <c r="Y199">
        <v>0.49</v>
      </c>
      <c r="Z199">
        <v>0.1</v>
      </c>
      <c r="AA199">
        <v>0.22900000000000001</v>
      </c>
      <c r="AB199">
        <v>6.6E-4</v>
      </c>
      <c r="AC199">
        <v>0</v>
      </c>
      <c r="AD199">
        <v>4</v>
      </c>
      <c r="AE199">
        <v>7.8</v>
      </c>
      <c r="AF199">
        <v>55</v>
      </c>
      <c r="AG199" s="16">
        <v>0.17799999999999999</v>
      </c>
      <c r="AH199" s="16">
        <v>0.25</v>
      </c>
      <c r="AM199" t="str">
        <v>Mary's Harbour</v>
      </c>
    </row>
    <row r="200" spans="1:39" x14ac:dyDescent="0.25">
      <c r="A200" t="s">
        <v>800</v>
      </c>
      <c r="B200" t="s">
        <v>365</v>
      </c>
      <c r="C200" t="s">
        <v>648</v>
      </c>
      <c r="D200" t="s">
        <v>1287</v>
      </c>
      <c r="E200" t="s">
        <v>579</v>
      </c>
      <c r="F200">
        <v>13725</v>
      </c>
      <c r="G200">
        <v>3.3</v>
      </c>
      <c r="H200">
        <v>57</v>
      </c>
      <c r="I200">
        <v>16</v>
      </c>
      <c r="J200">
        <v>5.93</v>
      </c>
      <c r="K200">
        <v>27</v>
      </c>
      <c r="L200">
        <v>0.23</v>
      </c>
      <c r="M200">
        <v>0.12</v>
      </c>
      <c r="N200">
        <v>0.12</v>
      </c>
      <c r="O200">
        <v>2E-3</v>
      </c>
      <c r="P200">
        <v>5.0000000000000001E-3</v>
      </c>
      <c r="Q200">
        <v>9</v>
      </c>
      <c r="R200">
        <v>8.3000000000000007</v>
      </c>
      <c r="S200">
        <v>37</v>
      </c>
      <c r="T200">
        <v>8.9</v>
      </c>
      <c r="U200">
        <v>8.3000000000000007</v>
      </c>
      <c r="V200">
        <v>22</v>
      </c>
      <c r="W200">
        <v>5.9</v>
      </c>
      <c r="X200">
        <v>39</v>
      </c>
      <c r="Y200">
        <v>0.88</v>
      </c>
      <c r="Z200">
        <v>0.3</v>
      </c>
      <c r="AA200">
        <v>0.21</v>
      </c>
      <c r="AB200">
        <v>6.7000000000000002E-3</v>
      </c>
      <c r="AC200">
        <v>0</v>
      </c>
      <c r="AD200">
        <v>21</v>
      </c>
      <c r="AE200">
        <v>3.6</v>
      </c>
      <c r="AF200">
        <v>56</v>
      </c>
      <c r="AG200" s="16">
        <v>0.18</v>
      </c>
      <c r="AH200" s="16">
        <v>0.25</v>
      </c>
      <c r="AM200" t="str">
        <v>Marystown</v>
      </c>
    </row>
    <row r="201" spans="1:39" x14ac:dyDescent="0.25">
      <c r="A201" t="s">
        <v>366</v>
      </c>
      <c r="B201" t="s">
        <v>366</v>
      </c>
      <c r="C201" t="s">
        <v>801</v>
      </c>
      <c r="D201" t="s">
        <v>1426</v>
      </c>
      <c r="E201" t="s">
        <v>579</v>
      </c>
      <c r="F201">
        <v>260</v>
      </c>
      <c r="G201">
        <v>2.9</v>
      </c>
      <c r="H201">
        <v>97</v>
      </c>
      <c r="I201">
        <v>8</v>
      </c>
      <c r="J201">
        <v>4.82</v>
      </c>
      <c r="K201">
        <v>5</v>
      </c>
      <c r="L201">
        <v>0.22</v>
      </c>
      <c r="M201">
        <v>0.03</v>
      </c>
      <c r="N201">
        <v>8.0000000000000002E-3</v>
      </c>
      <c r="O201">
        <v>2E-3</v>
      </c>
      <c r="P201">
        <v>2.5000000000000001E-2</v>
      </c>
      <c r="Q201">
        <v>3.3</v>
      </c>
      <c r="R201">
        <v>10</v>
      </c>
      <c r="S201">
        <v>30</v>
      </c>
      <c r="T201">
        <v>0.91</v>
      </c>
      <c r="U201">
        <v>169</v>
      </c>
      <c r="V201">
        <v>8</v>
      </c>
      <c r="W201">
        <v>5.27</v>
      </c>
      <c r="X201">
        <v>6.8</v>
      </c>
      <c r="Y201">
        <v>0.25</v>
      </c>
      <c r="Z201">
        <v>0.03</v>
      </c>
      <c r="AA201">
        <v>0.41</v>
      </c>
      <c r="AB201">
        <v>9.5999999999999992E-3</v>
      </c>
      <c r="AC201">
        <v>0</v>
      </c>
      <c r="AD201">
        <v>3</v>
      </c>
      <c r="AE201">
        <v>16.8</v>
      </c>
      <c r="AF201">
        <v>21</v>
      </c>
      <c r="AG201" s="16">
        <v>1.6999999999999999E-3</v>
      </c>
      <c r="AH201" s="16">
        <v>0</v>
      </c>
      <c r="AM201" t="str">
        <v>Marysvale</v>
      </c>
    </row>
    <row r="202" spans="1:39" x14ac:dyDescent="0.25">
      <c r="A202" t="s">
        <v>802</v>
      </c>
      <c r="B202" t="s">
        <v>139</v>
      </c>
      <c r="C202" t="s">
        <v>803</v>
      </c>
      <c r="D202" t="s">
        <v>1427</v>
      </c>
      <c r="E202" t="s">
        <v>241</v>
      </c>
      <c r="F202">
        <v>152</v>
      </c>
      <c r="G202">
        <v>0.41</v>
      </c>
      <c r="H202">
        <v>0</v>
      </c>
      <c r="I202">
        <v>110</v>
      </c>
      <c r="J202">
        <v>8.17</v>
      </c>
      <c r="K202">
        <v>90</v>
      </c>
      <c r="L202">
        <v>0</v>
      </c>
      <c r="M202">
        <v>0.06</v>
      </c>
      <c r="N202">
        <v>2.3E-3</v>
      </c>
      <c r="O202">
        <v>0</v>
      </c>
      <c r="P202">
        <v>2.5999999999999999E-2</v>
      </c>
      <c r="Q202">
        <v>3</v>
      </c>
      <c r="R202">
        <v>0.7</v>
      </c>
      <c r="S202">
        <v>163</v>
      </c>
      <c r="T202">
        <v>1</v>
      </c>
      <c r="U202">
        <v>5</v>
      </c>
      <c r="V202">
        <v>110</v>
      </c>
      <c r="W202">
        <v>7.79</v>
      </c>
      <c r="X202">
        <v>103</v>
      </c>
      <c r="Y202">
        <v>0.04</v>
      </c>
      <c r="Z202">
        <v>0.05</v>
      </c>
      <c r="AA202">
        <v>2.1999999999999999E-2</v>
      </c>
      <c r="AB202">
        <v>0</v>
      </c>
      <c r="AC202">
        <v>1.6E-2</v>
      </c>
      <c r="AD202">
        <v>4.0999999999999996</v>
      </c>
      <c r="AE202">
        <v>1.4</v>
      </c>
      <c r="AF202">
        <v>164</v>
      </c>
      <c r="AG202" s="16">
        <v>1.4999999999999999E-2</v>
      </c>
      <c r="AH202" s="16">
        <v>0</v>
      </c>
      <c r="AM202" t="str">
        <v>Massey Drive</v>
      </c>
    </row>
    <row r="203" spans="1:39" x14ac:dyDescent="0.25">
      <c r="A203" t="s">
        <v>802</v>
      </c>
      <c r="B203" t="s">
        <v>140</v>
      </c>
      <c r="C203" t="s">
        <v>804</v>
      </c>
      <c r="D203" t="s">
        <v>1428</v>
      </c>
      <c r="E203" t="s">
        <v>241</v>
      </c>
      <c r="F203">
        <v>152</v>
      </c>
      <c r="G203">
        <v>0.72</v>
      </c>
      <c r="H203">
        <v>8</v>
      </c>
      <c r="I203">
        <v>111</v>
      </c>
      <c r="J203">
        <v>7.75</v>
      </c>
      <c r="K203">
        <v>103</v>
      </c>
      <c r="L203">
        <v>0.09</v>
      </c>
      <c r="M203">
        <v>0.3</v>
      </c>
      <c r="N203">
        <v>1.0999999999999999E-2</v>
      </c>
      <c r="O203">
        <v>0</v>
      </c>
      <c r="P203">
        <v>2E-3</v>
      </c>
      <c r="Q203">
        <v>6</v>
      </c>
      <c r="R203">
        <v>1.7</v>
      </c>
      <c r="S203">
        <v>194</v>
      </c>
      <c r="T203">
        <v>1</v>
      </c>
      <c r="U203">
        <v>8</v>
      </c>
      <c r="V203">
        <v>121</v>
      </c>
      <c r="W203">
        <v>7.45</v>
      </c>
      <c r="X203">
        <v>117</v>
      </c>
      <c r="Y203">
        <v>0.2</v>
      </c>
      <c r="Z203">
        <v>0.2</v>
      </c>
      <c r="AA203">
        <v>0.15</v>
      </c>
      <c r="AB203">
        <v>1E-3</v>
      </c>
      <c r="AC203">
        <v>2E-3</v>
      </c>
      <c r="AD203">
        <v>6.2</v>
      </c>
      <c r="AE203">
        <v>2.6</v>
      </c>
      <c r="AF203">
        <v>224</v>
      </c>
      <c r="AG203" s="16">
        <v>9.1000000000000004E-3</v>
      </c>
      <c r="AH203" s="16">
        <v>0</v>
      </c>
      <c r="AM203" t="str">
        <v>Mattis Point</v>
      </c>
    </row>
    <row r="204" spans="1:39" x14ac:dyDescent="0.25">
      <c r="A204" t="s">
        <v>802</v>
      </c>
      <c r="B204" t="s">
        <v>141</v>
      </c>
      <c r="C204" t="s">
        <v>805</v>
      </c>
      <c r="D204" t="s">
        <v>1429</v>
      </c>
      <c r="E204" t="s">
        <v>241</v>
      </c>
      <c r="F204">
        <v>152</v>
      </c>
      <c r="G204">
        <v>14</v>
      </c>
      <c r="H204">
        <v>1</v>
      </c>
      <c r="I204">
        <v>107</v>
      </c>
      <c r="J204">
        <v>7.12</v>
      </c>
      <c r="K204">
        <v>159</v>
      </c>
      <c r="L204">
        <v>0.02</v>
      </c>
      <c r="M204">
        <v>0.32</v>
      </c>
      <c r="N204">
        <v>7.9000000000000008E-3</v>
      </c>
      <c r="O204">
        <v>5.0000000000000001E-4</v>
      </c>
      <c r="P204">
        <v>1.2999999999999999E-3</v>
      </c>
      <c r="Q204">
        <v>9</v>
      </c>
      <c r="R204">
        <v>1.4</v>
      </c>
      <c r="S204">
        <v>316</v>
      </c>
      <c r="T204">
        <v>1.4</v>
      </c>
      <c r="U204">
        <v>3</v>
      </c>
      <c r="V204">
        <v>100</v>
      </c>
      <c r="W204">
        <v>7.62</v>
      </c>
      <c r="X204">
        <v>137</v>
      </c>
      <c r="Y204">
        <v>0</v>
      </c>
      <c r="Z204">
        <v>0.16</v>
      </c>
      <c r="AA204">
        <v>3.1E-2</v>
      </c>
      <c r="AB204">
        <v>6.3000000000000003E-4</v>
      </c>
      <c r="AC204">
        <v>1.4E-3</v>
      </c>
      <c r="AD204">
        <v>9</v>
      </c>
      <c r="AE204">
        <v>1.2</v>
      </c>
      <c r="AF204">
        <v>319</v>
      </c>
      <c r="AG204" s="16">
        <v>3.63E-3</v>
      </c>
      <c r="AH204" s="16">
        <v>0</v>
      </c>
      <c r="AM204" t="str">
        <v>McCallum</v>
      </c>
    </row>
    <row r="205" spans="1:39" x14ac:dyDescent="0.25">
      <c r="A205" t="s">
        <v>367</v>
      </c>
      <c r="B205" t="s">
        <v>367</v>
      </c>
      <c r="C205" t="s">
        <v>806</v>
      </c>
      <c r="D205" t="s">
        <v>1430</v>
      </c>
      <c r="E205" t="s">
        <v>579</v>
      </c>
      <c r="F205">
        <v>95</v>
      </c>
      <c r="G205">
        <v>1.8</v>
      </c>
      <c r="H205">
        <v>107</v>
      </c>
      <c r="I205">
        <v>16</v>
      </c>
      <c r="J205">
        <v>6.01</v>
      </c>
      <c r="K205">
        <v>28</v>
      </c>
      <c r="L205">
        <v>0.43</v>
      </c>
      <c r="M205">
        <v>0.2</v>
      </c>
      <c r="N205">
        <v>5.0000000000000001E-3</v>
      </c>
      <c r="O205">
        <v>5.0000000000000001E-4</v>
      </c>
      <c r="P205">
        <v>5.0000000000000001E-3</v>
      </c>
      <c r="Q205">
        <v>12</v>
      </c>
      <c r="R205">
        <v>14</v>
      </c>
      <c r="S205">
        <v>76</v>
      </c>
      <c r="T205">
        <v>1.8</v>
      </c>
      <c r="U205">
        <v>130</v>
      </c>
      <c r="V205">
        <v>28</v>
      </c>
      <c r="W205">
        <v>6.54</v>
      </c>
      <c r="X205">
        <v>47</v>
      </c>
      <c r="Y205">
        <v>0.47</v>
      </c>
      <c r="Z205">
        <v>1.18</v>
      </c>
      <c r="AA205">
        <v>0.115</v>
      </c>
      <c r="AB205">
        <v>2E-3</v>
      </c>
      <c r="AC205">
        <v>0</v>
      </c>
      <c r="AD205">
        <v>17</v>
      </c>
      <c r="AE205">
        <v>15.8</v>
      </c>
      <c r="AF205">
        <v>142</v>
      </c>
      <c r="AG205" s="16">
        <v>0.29099999999999998</v>
      </c>
      <c r="AH205" s="16">
        <v>0.19</v>
      </c>
      <c r="AM205" t="str">
        <v>McIvers</v>
      </c>
    </row>
    <row r="206" spans="1:39" x14ac:dyDescent="0.25">
      <c r="A206" t="s">
        <v>807</v>
      </c>
      <c r="B206" t="s">
        <v>142</v>
      </c>
      <c r="C206" t="s">
        <v>651</v>
      </c>
      <c r="D206" t="s">
        <v>1431</v>
      </c>
      <c r="E206" t="s">
        <v>241</v>
      </c>
      <c r="F206">
        <v>30</v>
      </c>
      <c r="G206">
        <v>0.3</v>
      </c>
      <c r="H206">
        <v>3</v>
      </c>
      <c r="I206">
        <v>140</v>
      </c>
      <c r="J206">
        <v>7.51</v>
      </c>
      <c r="K206">
        <v>174</v>
      </c>
      <c r="L206">
        <v>5.0000000000000001E-3</v>
      </c>
      <c r="M206">
        <v>1.4999999999999999E-2</v>
      </c>
      <c r="N206">
        <v>2E-3</v>
      </c>
      <c r="O206">
        <v>1E-3</v>
      </c>
      <c r="P206">
        <v>5.0000000000000001E-4</v>
      </c>
      <c r="Q206">
        <v>36</v>
      </c>
      <c r="R206">
        <v>9.8000000000000007</v>
      </c>
      <c r="S206">
        <v>236</v>
      </c>
      <c r="T206">
        <v>0.5</v>
      </c>
      <c r="U206">
        <v>3</v>
      </c>
      <c r="V206">
        <v>141</v>
      </c>
      <c r="W206">
        <v>7.82</v>
      </c>
      <c r="X206">
        <v>167</v>
      </c>
      <c r="Y206">
        <v>0</v>
      </c>
      <c r="Z206">
        <v>0</v>
      </c>
      <c r="AA206">
        <v>1.2999999999999999E-3</v>
      </c>
      <c r="AB206">
        <v>0</v>
      </c>
      <c r="AC206">
        <v>0</v>
      </c>
      <c r="AD206">
        <v>40</v>
      </c>
      <c r="AE206">
        <v>0.5</v>
      </c>
      <c r="AF206">
        <v>250</v>
      </c>
      <c r="AG206" s="16">
        <v>1.2999999999999999E-3</v>
      </c>
      <c r="AH206" s="16">
        <v>0</v>
      </c>
      <c r="AM206" t="str">
        <v>Meadows</v>
      </c>
    </row>
    <row r="207" spans="1:39" x14ac:dyDescent="0.25">
      <c r="A207" t="s">
        <v>807</v>
      </c>
      <c r="B207" t="s">
        <v>143</v>
      </c>
      <c r="C207" t="s">
        <v>650</v>
      </c>
      <c r="D207" t="s">
        <v>1432</v>
      </c>
      <c r="E207" t="s">
        <v>241</v>
      </c>
      <c r="F207">
        <v>30</v>
      </c>
      <c r="G207">
        <v>0.4</v>
      </c>
      <c r="H207">
        <v>6</v>
      </c>
      <c r="I207">
        <v>260</v>
      </c>
      <c r="J207">
        <v>7.69</v>
      </c>
      <c r="K207">
        <v>247</v>
      </c>
      <c r="L207">
        <v>0.01</v>
      </c>
      <c r="M207">
        <v>1.2999999999999999E-2</v>
      </c>
      <c r="N207">
        <v>5.0000000000000001E-3</v>
      </c>
      <c r="O207">
        <v>5.0000000000000001E-4</v>
      </c>
      <c r="P207">
        <v>5.0000000000000001E-4</v>
      </c>
      <c r="Q207">
        <v>12</v>
      </c>
      <c r="R207">
        <v>1</v>
      </c>
      <c r="S207">
        <v>341</v>
      </c>
      <c r="T207">
        <v>0.45</v>
      </c>
      <c r="U207">
        <v>3</v>
      </c>
      <c r="V207">
        <v>260</v>
      </c>
      <c r="W207">
        <v>7.75</v>
      </c>
      <c r="X207">
        <v>277</v>
      </c>
      <c r="Y207">
        <v>0</v>
      </c>
      <c r="Z207">
        <v>4.3E-3</v>
      </c>
      <c r="AA207">
        <v>8.9999999999999993E-3</v>
      </c>
      <c r="AB207">
        <v>0</v>
      </c>
      <c r="AC207">
        <v>0</v>
      </c>
      <c r="AD207">
        <v>31</v>
      </c>
      <c r="AE207">
        <v>1.2</v>
      </c>
      <c r="AF207">
        <v>350</v>
      </c>
      <c r="AG207" s="16">
        <v>3.8999999999999998E-3</v>
      </c>
      <c r="AH207" s="16">
        <v>0</v>
      </c>
      <c r="AM207" t="str">
        <v>Merritt's Harbour</v>
      </c>
    </row>
    <row r="208" spans="1:39" x14ac:dyDescent="0.25">
      <c r="A208" t="s">
        <v>368</v>
      </c>
      <c r="B208" t="s">
        <v>368</v>
      </c>
      <c r="C208" t="s">
        <v>368</v>
      </c>
      <c r="D208" t="s">
        <v>1433</v>
      </c>
      <c r="E208" t="s">
        <v>579</v>
      </c>
      <c r="F208">
        <v>161</v>
      </c>
      <c r="G208">
        <v>1.1000000000000001</v>
      </c>
      <c r="H208">
        <v>34</v>
      </c>
      <c r="I208">
        <v>93</v>
      </c>
      <c r="J208">
        <v>7.03</v>
      </c>
      <c r="K208">
        <v>95</v>
      </c>
      <c r="L208">
        <v>5.5E-2</v>
      </c>
      <c r="M208">
        <v>6.0000000000000001E-3</v>
      </c>
      <c r="N208">
        <v>5.0000000000000001E-3</v>
      </c>
      <c r="O208">
        <v>5.0000000000000001E-4</v>
      </c>
      <c r="P208">
        <v>5.0000000000000001E-4</v>
      </c>
      <c r="Q208">
        <v>5</v>
      </c>
      <c r="R208">
        <v>7.1</v>
      </c>
      <c r="S208">
        <v>131</v>
      </c>
      <c r="T208">
        <v>3.1</v>
      </c>
      <c r="U208">
        <v>31</v>
      </c>
      <c r="V208">
        <v>117</v>
      </c>
      <c r="W208">
        <v>7.7</v>
      </c>
      <c r="X208">
        <v>118</v>
      </c>
      <c r="Y208">
        <v>0.51</v>
      </c>
      <c r="Z208">
        <v>1.7000000000000001E-2</v>
      </c>
      <c r="AA208">
        <v>3.5000000000000001E-3</v>
      </c>
      <c r="AB208">
        <v>0</v>
      </c>
      <c r="AC208">
        <v>0</v>
      </c>
      <c r="AD208">
        <v>4</v>
      </c>
      <c r="AE208">
        <v>7.3</v>
      </c>
      <c r="AF208">
        <v>174</v>
      </c>
      <c r="AG208" s="16">
        <v>0.22600000000000001</v>
      </c>
      <c r="AH208" s="16">
        <v>0.35099999999999998</v>
      </c>
      <c r="AM208" t="str">
        <v>Middle Arm</v>
      </c>
    </row>
    <row r="209" spans="1:39" x14ac:dyDescent="0.25">
      <c r="A209" t="s">
        <v>369</v>
      </c>
      <c r="B209" t="s">
        <v>369</v>
      </c>
      <c r="C209" t="s">
        <v>808</v>
      </c>
      <c r="D209" t="s">
        <v>1434</v>
      </c>
      <c r="E209" t="s">
        <v>579</v>
      </c>
      <c r="F209">
        <v>305</v>
      </c>
      <c r="G209">
        <v>32</v>
      </c>
      <c r="H209">
        <v>165</v>
      </c>
      <c r="I209">
        <v>6</v>
      </c>
      <c r="J209">
        <v>5.01</v>
      </c>
      <c r="K209">
        <v>18</v>
      </c>
      <c r="L209">
        <v>0.38</v>
      </c>
      <c r="M209">
        <v>4.4999999999999998E-2</v>
      </c>
      <c r="N209">
        <v>0.04</v>
      </c>
      <c r="O209">
        <v>2E-3</v>
      </c>
      <c r="P209">
        <v>5.0000000000000001E-3</v>
      </c>
      <c r="Q209">
        <v>6</v>
      </c>
      <c r="R209">
        <v>8.6999999999999993</v>
      </c>
      <c r="S209">
        <v>76</v>
      </c>
      <c r="T209">
        <v>1.2</v>
      </c>
      <c r="U209">
        <v>70</v>
      </c>
      <c r="V209">
        <v>22</v>
      </c>
      <c r="W209">
        <v>4.12</v>
      </c>
      <c r="X209">
        <v>7</v>
      </c>
      <c r="Y209">
        <v>0.38</v>
      </c>
      <c r="Z209">
        <v>1.4E-2</v>
      </c>
      <c r="AA209">
        <v>5.2999999999999999E-2</v>
      </c>
      <c r="AB209">
        <v>8.0000000000000002E-3</v>
      </c>
      <c r="AC209">
        <v>0</v>
      </c>
      <c r="AD209">
        <v>6</v>
      </c>
      <c r="AE209">
        <v>11</v>
      </c>
      <c r="AF209">
        <v>80</v>
      </c>
      <c r="AG209" s="16">
        <v>0.38700000000000001</v>
      </c>
      <c r="AH209" s="16">
        <v>0.498</v>
      </c>
      <c r="AM209" t="str">
        <v>Miles Cove</v>
      </c>
    </row>
    <row r="210" spans="1:39" x14ac:dyDescent="0.25">
      <c r="A210" t="s">
        <v>370</v>
      </c>
      <c r="B210" t="s">
        <v>370</v>
      </c>
      <c r="C210" t="s">
        <v>809</v>
      </c>
      <c r="D210" t="s">
        <v>1435</v>
      </c>
      <c r="E210" t="s">
        <v>579</v>
      </c>
      <c r="F210">
        <v>123</v>
      </c>
      <c r="G210">
        <v>1.3</v>
      </c>
      <c r="H210">
        <v>150</v>
      </c>
      <c r="I210">
        <v>2.5</v>
      </c>
      <c r="J210">
        <v>4.63</v>
      </c>
      <c r="K210">
        <v>3.5</v>
      </c>
      <c r="L210">
        <v>0.41</v>
      </c>
      <c r="M210">
        <v>5.0000000000000001E-3</v>
      </c>
      <c r="N210">
        <v>0.46</v>
      </c>
      <c r="O210">
        <v>4.1999999999999997E-3</v>
      </c>
      <c r="P210">
        <v>5.0000000000000001E-3</v>
      </c>
      <c r="Q210">
        <v>19</v>
      </c>
      <c r="R210">
        <v>12.2</v>
      </c>
      <c r="S210">
        <v>33</v>
      </c>
      <c r="T210">
        <v>18</v>
      </c>
      <c r="U210">
        <v>150</v>
      </c>
      <c r="V210">
        <v>9</v>
      </c>
      <c r="W210">
        <v>4.91</v>
      </c>
      <c r="X210">
        <v>8</v>
      </c>
      <c r="Y210">
        <v>0.68</v>
      </c>
      <c r="Z210">
        <v>6.0000000000000001E-3</v>
      </c>
      <c r="AA210">
        <v>0.19700000000000001</v>
      </c>
      <c r="AB210">
        <v>1.7999999999999999E-2</v>
      </c>
      <c r="AC210">
        <v>0</v>
      </c>
      <c r="AD210">
        <v>4</v>
      </c>
      <c r="AE210">
        <v>14</v>
      </c>
      <c r="AF210">
        <v>40</v>
      </c>
      <c r="AG210" s="16">
        <v>0</v>
      </c>
      <c r="AH210" s="16">
        <v>0</v>
      </c>
      <c r="AM210" t="str">
        <v>Millertown</v>
      </c>
    </row>
    <row r="211" spans="1:39" x14ac:dyDescent="0.25">
      <c r="A211" t="s">
        <v>373</v>
      </c>
      <c r="B211" t="s">
        <v>373</v>
      </c>
      <c r="C211" t="s">
        <v>810</v>
      </c>
      <c r="D211" t="s">
        <v>1436</v>
      </c>
      <c r="E211" t="s">
        <v>579</v>
      </c>
      <c r="F211">
        <v>457</v>
      </c>
      <c r="G211">
        <v>2</v>
      </c>
      <c r="H211">
        <v>131</v>
      </c>
      <c r="I211">
        <v>35</v>
      </c>
      <c r="J211">
        <v>6.18</v>
      </c>
      <c r="K211">
        <v>34</v>
      </c>
      <c r="L211">
        <v>0.624</v>
      </c>
      <c r="M211">
        <v>4.1000000000000002E-2</v>
      </c>
      <c r="N211">
        <v>4.1000000000000002E-2</v>
      </c>
      <c r="O211">
        <v>1E-3</v>
      </c>
      <c r="P211">
        <v>2.5000000000000001E-2</v>
      </c>
      <c r="Q211">
        <v>4.8</v>
      </c>
      <c r="R211">
        <v>16.8</v>
      </c>
      <c r="S211">
        <v>63</v>
      </c>
      <c r="T211">
        <v>0.9</v>
      </c>
      <c r="U211">
        <v>36</v>
      </c>
      <c r="V211">
        <v>40</v>
      </c>
      <c r="W211">
        <v>6.63</v>
      </c>
      <c r="X211">
        <v>43</v>
      </c>
      <c r="Y211">
        <v>0.14000000000000001</v>
      </c>
      <c r="Z211">
        <v>0.02</v>
      </c>
      <c r="AA211">
        <v>0.24</v>
      </c>
      <c r="AB211">
        <v>0</v>
      </c>
      <c r="AC211">
        <v>0</v>
      </c>
      <c r="AD211">
        <v>2.5</v>
      </c>
      <c r="AE211">
        <v>8.5</v>
      </c>
      <c r="AF211">
        <v>63</v>
      </c>
      <c r="AG211" s="16">
        <v>0.28299999999999997</v>
      </c>
      <c r="AH211" s="16">
        <v>0.30199999999999999</v>
      </c>
      <c r="AM211" t="str">
        <v>Milltown-Head of Bay D'Espoir</v>
      </c>
    </row>
    <row r="212" spans="1:39" x14ac:dyDescent="0.25">
      <c r="A212" t="s">
        <v>374</v>
      </c>
      <c r="B212" t="s">
        <v>374</v>
      </c>
      <c r="C212" t="s">
        <v>811</v>
      </c>
      <c r="D212" t="s">
        <v>1437</v>
      </c>
      <c r="E212" t="s">
        <v>579</v>
      </c>
      <c r="F212">
        <v>346</v>
      </c>
      <c r="G212">
        <v>0.75</v>
      </c>
      <c r="H212">
        <v>70</v>
      </c>
      <c r="I212">
        <v>8</v>
      </c>
      <c r="J212">
        <v>5.1100000000000003</v>
      </c>
      <c r="K212">
        <v>5</v>
      </c>
      <c r="L212">
        <v>0.43</v>
      </c>
      <c r="M212">
        <v>7.0000000000000007E-2</v>
      </c>
      <c r="N212">
        <v>1.2E-2</v>
      </c>
      <c r="O212">
        <v>2E-3</v>
      </c>
      <c r="P212">
        <v>2.5000000000000001E-3</v>
      </c>
      <c r="Q212">
        <v>5</v>
      </c>
      <c r="R212">
        <v>6.4</v>
      </c>
      <c r="S212">
        <v>42</v>
      </c>
      <c r="T212">
        <v>2.9</v>
      </c>
      <c r="U212">
        <v>35</v>
      </c>
      <c r="V212">
        <v>5.4</v>
      </c>
      <c r="W212">
        <v>4.99</v>
      </c>
      <c r="X212">
        <v>5.6</v>
      </c>
      <c r="Y212">
        <v>0.13</v>
      </c>
      <c r="Z212">
        <v>1.2E-2</v>
      </c>
      <c r="AA212">
        <v>2.2999999999999998</v>
      </c>
      <c r="AB212">
        <v>6.0000000000000001E-3</v>
      </c>
      <c r="AC212">
        <v>0</v>
      </c>
      <c r="AD212">
        <v>3</v>
      </c>
      <c r="AE212">
        <v>6.8</v>
      </c>
      <c r="AF212">
        <v>36</v>
      </c>
      <c r="AG212" s="16">
        <v>0.14000000000000001</v>
      </c>
      <c r="AH212" s="16">
        <v>0.26</v>
      </c>
      <c r="AM212" t="str">
        <v>Ming's Bight</v>
      </c>
    </row>
    <row r="213" spans="1:39" x14ac:dyDescent="0.25">
      <c r="A213" t="s">
        <v>375</v>
      </c>
      <c r="B213" t="s">
        <v>375</v>
      </c>
      <c r="C213" t="s">
        <v>812</v>
      </c>
      <c r="D213" t="s">
        <v>1438</v>
      </c>
      <c r="E213" t="s">
        <v>579</v>
      </c>
      <c r="F213">
        <v>219</v>
      </c>
      <c r="G213">
        <v>1.8</v>
      </c>
      <c r="H213">
        <v>87</v>
      </c>
      <c r="I213">
        <v>16</v>
      </c>
      <c r="J213">
        <v>5.82</v>
      </c>
      <c r="K213">
        <v>10</v>
      </c>
      <c r="L213">
        <v>0.28999999999999998</v>
      </c>
      <c r="M213">
        <v>0.02</v>
      </c>
      <c r="N213">
        <v>0.01</v>
      </c>
      <c r="O213">
        <v>1E-3</v>
      </c>
      <c r="P213">
        <v>5.0000000000000001E-3</v>
      </c>
      <c r="Q213">
        <v>23</v>
      </c>
      <c r="R213">
        <v>12.3</v>
      </c>
      <c r="S213">
        <v>841</v>
      </c>
      <c r="T213">
        <v>1.8</v>
      </c>
      <c r="U213">
        <v>73</v>
      </c>
      <c r="V213">
        <v>14</v>
      </c>
      <c r="W213">
        <v>4.34</v>
      </c>
      <c r="X213">
        <v>9.6</v>
      </c>
      <c r="Y213">
        <v>0.63</v>
      </c>
      <c r="Z213">
        <v>0.11</v>
      </c>
      <c r="AA213">
        <v>2.8</v>
      </c>
      <c r="AB213">
        <v>0.01</v>
      </c>
      <c r="AC213">
        <v>0</v>
      </c>
      <c r="AD213">
        <v>4</v>
      </c>
      <c r="AE213">
        <v>13.5</v>
      </c>
      <c r="AF213">
        <v>44</v>
      </c>
      <c r="AG213" s="16">
        <v>0.29599999999999999</v>
      </c>
      <c r="AH213" s="16">
        <v>0.75</v>
      </c>
      <c r="AM213" t="str">
        <v>Morrisville</v>
      </c>
    </row>
    <row r="214" spans="1:39" x14ac:dyDescent="0.25">
      <c r="A214" t="s">
        <v>144</v>
      </c>
      <c r="B214" t="s">
        <v>144</v>
      </c>
      <c r="C214" t="s">
        <v>813</v>
      </c>
      <c r="D214" t="s">
        <v>1439</v>
      </c>
      <c r="E214" t="s">
        <v>241</v>
      </c>
      <c r="F214">
        <v>7552</v>
      </c>
      <c r="G214">
        <v>20.3</v>
      </c>
      <c r="H214">
        <v>19</v>
      </c>
      <c r="I214">
        <v>24</v>
      </c>
      <c r="J214">
        <v>6.33</v>
      </c>
      <c r="K214">
        <v>108</v>
      </c>
      <c r="L214">
        <v>17.8</v>
      </c>
      <c r="M214">
        <v>1.34</v>
      </c>
      <c r="N214">
        <v>1.6E-2</v>
      </c>
      <c r="O214">
        <v>5.0000000000000001E-4</v>
      </c>
      <c r="P214">
        <v>5.0000000000000001E-4</v>
      </c>
      <c r="Q214">
        <v>17</v>
      </c>
      <c r="R214">
        <v>4.3</v>
      </c>
      <c r="S214">
        <v>439</v>
      </c>
      <c r="T214">
        <v>2.1</v>
      </c>
      <c r="U214">
        <v>60</v>
      </c>
      <c r="V214">
        <v>31</v>
      </c>
      <c r="W214">
        <v>6.62</v>
      </c>
      <c r="X214">
        <v>18</v>
      </c>
      <c r="Y214">
        <v>0.46</v>
      </c>
      <c r="Z214">
        <v>1.2E-2</v>
      </c>
      <c r="AA214">
        <v>0.25</v>
      </c>
      <c r="AB214">
        <v>7.9000000000000001E-4</v>
      </c>
      <c r="AC214">
        <v>0</v>
      </c>
      <c r="AD214">
        <v>3</v>
      </c>
      <c r="AE214">
        <v>1.8</v>
      </c>
      <c r="AF214">
        <v>33</v>
      </c>
      <c r="AG214" s="16">
        <v>0.24399999999999999</v>
      </c>
      <c r="AH214" s="16">
        <v>0.125</v>
      </c>
      <c r="AM214" t="str">
        <v>Mount Moriah</v>
      </c>
    </row>
    <row r="215" spans="1:39" x14ac:dyDescent="0.25">
      <c r="A215" t="s">
        <v>144</v>
      </c>
      <c r="B215" t="s">
        <v>144</v>
      </c>
      <c r="C215" t="s">
        <v>814</v>
      </c>
      <c r="D215" t="s">
        <v>1440</v>
      </c>
      <c r="E215" t="s">
        <v>241</v>
      </c>
      <c r="F215">
        <v>7552</v>
      </c>
      <c r="G215">
        <v>120</v>
      </c>
      <c r="H215">
        <v>187</v>
      </c>
      <c r="I215">
        <v>71</v>
      </c>
      <c r="J215">
        <v>6.44</v>
      </c>
      <c r="K215">
        <v>311</v>
      </c>
      <c r="L215">
        <v>30.9</v>
      </c>
      <c r="M215">
        <v>1.77</v>
      </c>
      <c r="N215">
        <v>3.85</v>
      </c>
      <c r="O215">
        <v>0.183</v>
      </c>
      <c r="P215">
        <v>2E-3</v>
      </c>
      <c r="Q215">
        <v>74</v>
      </c>
      <c r="R215">
        <v>6.4</v>
      </c>
      <c r="S215">
        <v>1370</v>
      </c>
      <c r="T215">
        <v>2.8</v>
      </c>
      <c r="U215">
        <v>48</v>
      </c>
      <c r="V215">
        <v>54</v>
      </c>
      <c r="W215">
        <v>6.7</v>
      </c>
      <c r="X215">
        <v>227</v>
      </c>
      <c r="Y215">
        <v>0.62</v>
      </c>
      <c r="Z215">
        <v>0.12</v>
      </c>
      <c r="AA215">
        <v>1.1000000000000001</v>
      </c>
      <c r="AB215">
        <v>1E-3</v>
      </c>
      <c r="AC215">
        <v>0</v>
      </c>
      <c r="AD215">
        <v>54</v>
      </c>
      <c r="AE215">
        <v>2.1</v>
      </c>
      <c r="AF215">
        <v>1150</v>
      </c>
      <c r="AG215" s="16">
        <v>0.17399999999999999</v>
      </c>
      <c r="AH215" s="16">
        <v>9.7000000000000003E-2</v>
      </c>
      <c r="AM215" t="str">
        <v>Mount Pearl</v>
      </c>
    </row>
    <row r="216" spans="1:39" x14ac:dyDescent="0.25">
      <c r="A216" t="s">
        <v>376</v>
      </c>
      <c r="B216" t="s">
        <v>376</v>
      </c>
      <c r="C216" t="s">
        <v>815</v>
      </c>
      <c r="D216" t="s">
        <v>1441</v>
      </c>
      <c r="E216" t="s">
        <v>579</v>
      </c>
      <c r="F216">
        <v>1711</v>
      </c>
      <c r="G216">
        <v>1.8</v>
      </c>
      <c r="H216">
        <v>83</v>
      </c>
      <c r="I216">
        <v>18</v>
      </c>
      <c r="J216">
        <v>6.39</v>
      </c>
      <c r="K216">
        <v>19</v>
      </c>
      <c r="L216">
        <v>0.12</v>
      </c>
      <c r="M216">
        <v>0.06</v>
      </c>
      <c r="N216">
        <v>0.06</v>
      </c>
      <c r="O216">
        <v>2E-3</v>
      </c>
      <c r="P216">
        <v>5.0000000000000001E-3</v>
      </c>
      <c r="Q216">
        <v>5</v>
      </c>
      <c r="R216">
        <v>10</v>
      </c>
      <c r="S216">
        <v>61</v>
      </c>
      <c r="T216">
        <v>1.1000000000000001</v>
      </c>
      <c r="U216">
        <v>88</v>
      </c>
      <c r="V216">
        <v>26</v>
      </c>
      <c r="W216">
        <v>5.15</v>
      </c>
      <c r="X216">
        <v>31</v>
      </c>
      <c r="Y216">
        <v>0.46</v>
      </c>
      <c r="Z216">
        <v>0.02</v>
      </c>
      <c r="AA216">
        <v>0.72899999999999998</v>
      </c>
      <c r="AB216">
        <v>2E-3</v>
      </c>
      <c r="AC216">
        <v>0</v>
      </c>
      <c r="AD216">
        <v>4.8</v>
      </c>
      <c r="AE216">
        <v>9.6</v>
      </c>
      <c r="AF216">
        <v>77</v>
      </c>
      <c r="AG216" s="16">
        <v>0.33200000000000002</v>
      </c>
      <c r="AH216" s="16">
        <v>0.46600000000000003</v>
      </c>
      <c r="AM216" t="str">
        <v>Musgrave Harbour</v>
      </c>
    </row>
    <row r="217" spans="1:39" x14ac:dyDescent="0.25">
      <c r="A217" t="s">
        <v>816</v>
      </c>
      <c r="B217" t="s">
        <v>147</v>
      </c>
      <c r="C217" t="s">
        <v>817</v>
      </c>
      <c r="D217" t="s">
        <v>1442</v>
      </c>
      <c r="E217" t="s">
        <v>241</v>
      </c>
      <c r="F217">
        <v>3131</v>
      </c>
      <c r="G217">
        <v>0.8</v>
      </c>
      <c r="H217">
        <v>0</v>
      </c>
      <c r="I217">
        <v>86</v>
      </c>
      <c r="J217">
        <v>8.1999999999999993</v>
      </c>
      <c r="K217">
        <v>76</v>
      </c>
      <c r="L217">
        <v>0.14000000000000001</v>
      </c>
      <c r="M217">
        <v>0</v>
      </c>
      <c r="N217">
        <v>2E-3</v>
      </c>
      <c r="O217">
        <v>0</v>
      </c>
      <c r="P217">
        <v>3.0000000000000001E-3</v>
      </c>
      <c r="Q217">
        <v>7.3</v>
      </c>
      <c r="R217">
        <v>0</v>
      </c>
      <c r="S217">
        <v>117</v>
      </c>
      <c r="T217">
        <v>1.1000000000000001</v>
      </c>
      <c r="U217">
        <v>0</v>
      </c>
      <c r="V217">
        <v>91</v>
      </c>
      <c r="W217">
        <v>7.93</v>
      </c>
      <c r="X217">
        <v>76</v>
      </c>
      <c r="Y217">
        <v>6.9000000000000006E-2</v>
      </c>
      <c r="Z217">
        <v>0</v>
      </c>
      <c r="AA217">
        <v>7.0000000000000001E-3</v>
      </c>
      <c r="AB217">
        <v>0</v>
      </c>
      <c r="AC217">
        <v>3.0000000000000001E-3</v>
      </c>
      <c r="AD217">
        <v>7.2</v>
      </c>
      <c r="AE217">
        <v>0.62</v>
      </c>
      <c r="AF217">
        <v>131</v>
      </c>
      <c r="AG217" s="16">
        <v>1.6999999999999999E-3</v>
      </c>
      <c r="AH217" s="16">
        <v>0</v>
      </c>
      <c r="AM217" t="str">
        <v>Nain</v>
      </c>
    </row>
    <row r="218" spans="1:39" x14ac:dyDescent="0.25">
      <c r="A218" t="s">
        <v>816</v>
      </c>
      <c r="B218" t="s">
        <v>148</v>
      </c>
      <c r="C218" t="s">
        <v>818</v>
      </c>
      <c r="D218" t="s">
        <v>1443</v>
      </c>
      <c r="E218" t="s">
        <v>241</v>
      </c>
      <c r="F218">
        <v>3131</v>
      </c>
      <c r="G218">
        <v>0.7</v>
      </c>
      <c r="H218">
        <v>1</v>
      </c>
      <c r="I218">
        <v>124</v>
      </c>
      <c r="J218">
        <v>5.93</v>
      </c>
      <c r="K218">
        <v>119</v>
      </c>
      <c r="L218">
        <v>0.02</v>
      </c>
      <c r="M218">
        <v>1.7999999999999999E-2</v>
      </c>
      <c r="N218">
        <v>4.0000000000000001E-3</v>
      </c>
      <c r="O218">
        <v>5.0000000000000001E-3</v>
      </c>
      <c r="P218">
        <v>2.5000000000000001E-2</v>
      </c>
      <c r="Q218">
        <v>13</v>
      </c>
      <c r="R218">
        <v>1.1000000000000001</v>
      </c>
      <c r="S218">
        <v>156</v>
      </c>
      <c r="T218">
        <v>0.62</v>
      </c>
      <c r="U218">
        <v>7</v>
      </c>
      <c r="V218">
        <v>112</v>
      </c>
      <c r="W218">
        <v>6.38</v>
      </c>
      <c r="X218">
        <v>1300</v>
      </c>
      <c r="Y218">
        <v>0.06</v>
      </c>
      <c r="Z218">
        <v>0</v>
      </c>
      <c r="AA218">
        <v>3.5000000000000003E-2</v>
      </c>
      <c r="AB218">
        <v>5.0000000000000001E-3</v>
      </c>
      <c r="AC218">
        <v>1.0999999999999999E-2</v>
      </c>
      <c r="AD218">
        <v>1300</v>
      </c>
      <c r="AE218">
        <v>0.7</v>
      </c>
      <c r="AF218">
        <v>1100</v>
      </c>
      <c r="AG218" s="16">
        <v>4.5999999999999999E-3</v>
      </c>
      <c r="AH218" s="16">
        <v>7.0000000000000001E-3</v>
      </c>
      <c r="AM218" t="str">
        <v>Nameless Cove</v>
      </c>
    </row>
    <row r="219" spans="1:39" x14ac:dyDescent="0.25">
      <c r="A219" t="s">
        <v>816</v>
      </c>
      <c r="B219" t="s">
        <v>377</v>
      </c>
      <c r="C219" t="s">
        <v>819</v>
      </c>
      <c r="D219" t="s">
        <v>1444</v>
      </c>
      <c r="E219" t="s">
        <v>579</v>
      </c>
      <c r="F219">
        <v>3131</v>
      </c>
      <c r="G219">
        <v>1.3</v>
      </c>
      <c r="H219">
        <v>18</v>
      </c>
      <c r="I219">
        <v>13</v>
      </c>
      <c r="J219">
        <v>5.73</v>
      </c>
      <c r="K219">
        <v>15</v>
      </c>
      <c r="L219">
        <v>0.06</v>
      </c>
      <c r="M219">
        <v>2.9000000000000001E-2</v>
      </c>
      <c r="N219">
        <v>0.15</v>
      </c>
      <c r="O219">
        <v>1E-3</v>
      </c>
      <c r="P219">
        <v>5.0000000000000001E-4</v>
      </c>
      <c r="Q219">
        <v>4</v>
      </c>
      <c r="R219">
        <v>4.5999999999999996</v>
      </c>
      <c r="S219">
        <v>30</v>
      </c>
      <c r="T219">
        <v>1.3</v>
      </c>
      <c r="U219">
        <v>10</v>
      </c>
      <c r="V219">
        <v>6.8</v>
      </c>
      <c r="W219">
        <v>5.23</v>
      </c>
      <c r="X219">
        <v>6.9</v>
      </c>
      <c r="Y219">
        <v>9.5000000000000001E-2</v>
      </c>
      <c r="Z219">
        <v>2.1999999999999999E-2</v>
      </c>
      <c r="AA219">
        <v>0.72</v>
      </c>
      <c r="AB219">
        <v>0.01</v>
      </c>
      <c r="AC219">
        <v>0</v>
      </c>
      <c r="AD219">
        <v>11</v>
      </c>
      <c r="AE219">
        <v>4</v>
      </c>
      <c r="AF219">
        <v>32</v>
      </c>
      <c r="AG219" s="16">
        <v>0.11</v>
      </c>
      <c r="AH219" s="16">
        <v>0.14199999999999999</v>
      </c>
      <c r="AM219" t="str">
        <v>Natuashish</v>
      </c>
    </row>
    <row r="220" spans="1:39" x14ac:dyDescent="0.25">
      <c r="A220" t="s">
        <v>816</v>
      </c>
      <c r="B220" t="s">
        <v>196</v>
      </c>
      <c r="C220" t="s">
        <v>820</v>
      </c>
      <c r="D220" t="s">
        <v>1445</v>
      </c>
      <c r="E220" t="s">
        <v>241</v>
      </c>
      <c r="F220">
        <v>3131</v>
      </c>
      <c r="G220">
        <v>0.8</v>
      </c>
      <c r="H220">
        <v>1</v>
      </c>
      <c r="I220">
        <v>72</v>
      </c>
      <c r="J220">
        <v>6.44</v>
      </c>
      <c r="K220">
        <v>110</v>
      </c>
      <c r="L220">
        <v>0.97</v>
      </c>
      <c r="M220">
        <v>0.99</v>
      </c>
      <c r="N220">
        <v>6.0000000000000001E-3</v>
      </c>
      <c r="O220">
        <v>1.7999999999999999E-2</v>
      </c>
      <c r="P220">
        <v>5.0000000000000001E-3</v>
      </c>
      <c r="Q220">
        <v>14</v>
      </c>
      <c r="R220">
        <v>1</v>
      </c>
      <c r="S220">
        <v>289</v>
      </c>
      <c r="T220">
        <v>0.9</v>
      </c>
      <c r="U220">
        <v>2</v>
      </c>
      <c r="V220">
        <v>78</v>
      </c>
      <c r="W220">
        <v>6.84</v>
      </c>
      <c r="X220">
        <v>99</v>
      </c>
      <c r="Y220">
        <v>0</v>
      </c>
      <c r="Z220">
        <v>6.4999999999999997E-3</v>
      </c>
      <c r="AA220">
        <v>4.7E-2</v>
      </c>
      <c r="AB220">
        <v>0</v>
      </c>
      <c r="AC220">
        <v>4.0000000000000001E-3</v>
      </c>
      <c r="AD220">
        <v>12</v>
      </c>
      <c r="AE220">
        <v>0.9</v>
      </c>
      <c r="AF220">
        <v>248</v>
      </c>
      <c r="AG220" s="16">
        <v>7.7999999999999996E-3</v>
      </c>
      <c r="AH220" s="16">
        <v>5.7000000000000002E-3</v>
      </c>
      <c r="AM220" t="str">
        <v>New Chelsea-New Melbourne-Brownsdale-Sibley's Cove-Lead Cove</v>
      </c>
    </row>
    <row r="221" spans="1:39" x14ac:dyDescent="0.25">
      <c r="A221" t="s">
        <v>816</v>
      </c>
      <c r="B221" t="s">
        <v>223</v>
      </c>
      <c r="C221" t="s">
        <v>821</v>
      </c>
      <c r="D221" t="s">
        <v>1446</v>
      </c>
      <c r="E221" t="s">
        <v>241</v>
      </c>
      <c r="F221">
        <v>3131</v>
      </c>
      <c r="G221">
        <v>0.88</v>
      </c>
      <c r="H221">
        <v>1</v>
      </c>
      <c r="I221">
        <v>76</v>
      </c>
      <c r="J221">
        <v>7.16</v>
      </c>
      <c r="K221">
        <v>120</v>
      </c>
      <c r="L221">
        <v>0.06</v>
      </c>
      <c r="M221">
        <v>7.0000000000000001E-3</v>
      </c>
      <c r="N221">
        <v>7.0000000000000001E-3</v>
      </c>
      <c r="O221">
        <v>5.0000000000000001E-4</v>
      </c>
      <c r="P221">
        <v>1.2E-2</v>
      </c>
      <c r="Q221">
        <v>11</v>
      </c>
      <c r="R221">
        <v>0.9</v>
      </c>
      <c r="S221">
        <v>191</v>
      </c>
      <c r="T221">
        <v>1</v>
      </c>
      <c r="U221">
        <v>6.2</v>
      </c>
      <c r="V221">
        <v>79</v>
      </c>
      <c r="W221">
        <v>7.63</v>
      </c>
      <c r="X221">
        <v>114</v>
      </c>
      <c r="Y221">
        <v>0</v>
      </c>
      <c r="Z221">
        <v>0</v>
      </c>
      <c r="AA221">
        <v>5.0999999999999997E-2</v>
      </c>
      <c r="AB221">
        <v>6.3000000000000003E-4</v>
      </c>
      <c r="AC221">
        <v>4.0000000000000001E-3</v>
      </c>
      <c r="AD221">
        <v>11</v>
      </c>
      <c r="AE221">
        <v>0.7</v>
      </c>
      <c r="AF221">
        <v>212</v>
      </c>
      <c r="AG221" s="16">
        <v>9.300000000000001E-3</v>
      </c>
      <c r="AH221" s="16">
        <v>0</v>
      </c>
      <c r="AM221" t="str">
        <v>New Harbour</v>
      </c>
    </row>
    <row r="222" spans="1:39" x14ac:dyDescent="0.25">
      <c r="A222" t="s">
        <v>816</v>
      </c>
      <c r="B222" t="s">
        <v>223</v>
      </c>
      <c r="C222" t="s">
        <v>822</v>
      </c>
      <c r="D222" t="s">
        <v>1447</v>
      </c>
      <c r="E222" t="s">
        <v>241</v>
      </c>
      <c r="F222">
        <v>3131</v>
      </c>
      <c r="G222">
        <v>0.4</v>
      </c>
      <c r="H222">
        <v>1</v>
      </c>
      <c r="I222">
        <v>66</v>
      </c>
      <c r="J222">
        <v>6.76</v>
      </c>
      <c r="K222">
        <v>105</v>
      </c>
      <c r="L222">
        <v>0.05</v>
      </c>
      <c r="M222">
        <v>1.0999999999999999E-2</v>
      </c>
      <c r="N222">
        <v>3.0000000000000001E-3</v>
      </c>
      <c r="O222">
        <v>5.0000000000000001E-4</v>
      </c>
      <c r="P222">
        <v>0.02</v>
      </c>
      <c r="Q222">
        <v>12</v>
      </c>
      <c r="R222">
        <v>0.7</v>
      </c>
      <c r="S222">
        <v>164</v>
      </c>
      <c r="T222">
        <v>0.56000000000000005</v>
      </c>
      <c r="U222">
        <v>7</v>
      </c>
      <c r="V222">
        <v>47</v>
      </c>
      <c r="W222">
        <v>6.62</v>
      </c>
      <c r="X222">
        <v>56</v>
      </c>
      <c r="Y222">
        <v>0.15</v>
      </c>
      <c r="Z222">
        <v>3.0999999999999999E-3</v>
      </c>
      <c r="AA222">
        <v>5.0999999999999997E-2</v>
      </c>
      <c r="AB222">
        <v>0</v>
      </c>
      <c r="AC222">
        <v>2E-3</v>
      </c>
      <c r="AD222">
        <v>6</v>
      </c>
      <c r="AE222">
        <v>1</v>
      </c>
      <c r="AF222">
        <v>99</v>
      </c>
      <c r="AG222" s="16">
        <v>3.8E-3</v>
      </c>
      <c r="AH222" s="16">
        <v>0</v>
      </c>
      <c r="AM222" t="str">
        <v>New Perlican</v>
      </c>
    </row>
    <row r="223" spans="1:39" x14ac:dyDescent="0.25">
      <c r="A223" t="s">
        <v>823</v>
      </c>
      <c r="B223" t="s">
        <v>149</v>
      </c>
      <c r="C223" t="s">
        <v>824</v>
      </c>
      <c r="D223" t="s">
        <v>1448</v>
      </c>
      <c r="E223" t="s">
        <v>579</v>
      </c>
      <c r="F223">
        <v>1083</v>
      </c>
      <c r="G223">
        <v>0.9</v>
      </c>
      <c r="H223">
        <v>35</v>
      </c>
      <c r="I223">
        <v>13</v>
      </c>
      <c r="J223">
        <v>5.84</v>
      </c>
      <c r="K223">
        <v>12</v>
      </c>
      <c r="L223">
        <v>0.13</v>
      </c>
      <c r="M223">
        <v>0.03</v>
      </c>
      <c r="N223">
        <v>0.2</v>
      </c>
      <c r="O223">
        <v>1E-3</v>
      </c>
      <c r="P223">
        <v>2.5000000000000001E-3</v>
      </c>
      <c r="Q223">
        <v>4.0999999999999996</v>
      </c>
      <c r="R223">
        <v>6.4</v>
      </c>
      <c r="S223">
        <v>55</v>
      </c>
      <c r="T223">
        <v>1.3</v>
      </c>
      <c r="U223">
        <v>31</v>
      </c>
      <c r="V223">
        <v>112</v>
      </c>
      <c r="W223">
        <v>6.51</v>
      </c>
      <c r="X223">
        <v>103</v>
      </c>
      <c r="Y223">
        <v>0.18</v>
      </c>
      <c r="Z223">
        <v>0.01</v>
      </c>
      <c r="AA223">
        <v>9.4E-2</v>
      </c>
      <c r="AB223">
        <v>7.0000000000000001E-3</v>
      </c>
      <c r="AC223">
        <v>1E-3</v>
      </c>
      <c r="AD223">
        <v>9</v>
      </c>
      <c r="AE223">
        <v>6.6</v>
      </c>
      <c r="AF223">
        <v>196</v>
      </c>
      <c r="AG223" s="16">
        <v>0.44700000000000001</v>
      </c>
      <c r="AH223" s="16">
        <v>0.24</v>
      </c>
      <c r="AM223" t="str">
        <v>Newman's Cove</v>
      </c>
    </row>
    <row r="224" spans="1:39" x14ac:dyDescent="0.25">
      <c r="A224" t="s">
        <v>823</v>
      </c>
      <c r="B224" t="s">
        <v>149</v>
      </c>
      <c r="C224" t="s">
        <v>825</v>
      </c>
      <c r="D224" t="s">
        <v>1449</v>
      </c>
      <c r="E224" t="s">
        <v>241</v>
      </c>
      <c r="F224">
        <v>1083</v>
      </c>
      <c r="G224">
        <v>0.6</v>
      </c>
      <c r="H224">
        <v>2</v>
      </c>
      <c r="I224">
        <v>113</v>
      </c>
      <c r="J224">
        <v>6.87</v>
      </c>
      <c r="K224">
        <v>117</v>
      </c>
      <c r="L224">
        <v>0.04</v>
      </c>
      <c r="M224">
        <v>0.04</v>
      </c>
      <c r="N224">
        <v>5.7999999999999996E-3</v>
      </c>
      <c r="O224">
        <v>2E-3</v>
      </c>
      <c r="P224">
        <v>1.2999999999999999E-3</v>
      </c>
      <c r="Q224">
        <v>15</v>
      </c>
      <c r="R224">
        <v>2.1</v>
      </c>
      <c r="S224">
        <v>231</v>
      </c>
      <c r="T224">
        <v>0.95</v>
      </c>
      <c r="U224">
        <v>5</v>
      </c>
      <c r="V224">
        <v>120</v>
      </c>
      <c r="W224">
        <v>7.13</v>
      </c>
      <c r="X224">
        <v>122</v>
      </c>
      <c r="Y224">
        <v>0</v>
      </c>
      <c r="Z224">
        <v>0.01</v>
      </c>
      <c r="AA224">
        <v>0.29199999999999998</v>
      </c>
      <c r="AB224">
        <v>9.7999999999999997E-4</v>
      </c>
      <c r="AC224">
        <v>1.1999999999999999E-3</v>
      </c>
      <c r="AD224">
        <v>14</v>
      </c>
      <c r="AE224">
        <v>1.8</v>
      </c>
      <c r="AF224">
        <v>263</v>
      </c>
      <c r="AG224" s="16">
        <v>1.35E-2</v>
      </c>
      <c r="AH224" s="16">
        <v>1.47E-2</v>
      </c>
      <c r="AM224" t="str">
        <v>New-Wes-Valley</v>
      </c>
    </row>
    <row r="225" spans="1:39" x14ac:dyDescent="0.25">
      <c r="A225" t="s">
        <v>823</v>
      </c>
      <c r="B225" t="s">
        <v>149</v>
      </c>
      <c r="C225" t="s">
        <v>826</v>
      </c>
      <c r="D225" t="s">
        <v>1450</v>
      </c>
      <c r="E225" t="s">
        <v>241</v>
      </c>
      <c r="F225">
        <v>1083</v>
      </c>
      <c r="G225">
        <v>1.2</v>
      </c>
      <c r="H225">
        <v>2</v>
      </c>
      <c r="I225">
        <v>89</v>
      </c>
      <c r="J225">
        <v>6.53</v>
      </c>
      <c r="K225">
        <v>87</v>
      </c>
      <c r="L225">
        <v>0.03</v>
      </c>
      <c r="M225">
        <v>5.0000000000000001E-3</v>
      </c>
      <c r="N225">
        <v>5.0000000000000001E-3</v>
      </c>
      <c r="O225">
        <v>8.0000000000000002E-3</v>
      </c>
      <c r="P225">
        <v>5.0000000000000001E-4</v>
      </c>
      <c r="Q225">
        <v>14</v>
      </c>
      <c r="R225">
        <v>0.9</v>
      </c>
      <c r="S225">
        <v>150</v>
      </c>
      <c r="T225">
        <v>0.91</v>
      </c>
      <c r="U225">
        <v>6</v>
      </c>
      <c r="V225">
        <v>82</v>
      </c>
      <c r="W225">
        <v>6.96</v>
      </c>
      <c r="X225">
        <v>93</v>
      </c>
      <c r="Y225">
        <v>0.06</v>
      </c>
      <c r="Z225">
        <v>0</v>
      </c>
      <c r="AA225">
        <v>7.0999999999999994E-2</v>
      </c>
      <c r="AB225">
        <v>7.6999999999999996E-4</v>
      </c>
      <c r="AC225">
        <v>4.0000000000000001E-3</v>
      </c>
      <c r="AD225">
        <v>13</v>
      </c>
      <c r="AE225">
        <v>4.4000000000000004</v>
      </c>
      <c r="AF225">
        <v>159</v>
      </c>
      <c r="AG225" s="16">
        <v>0.17299999999999999</v>
      </c>
      <c r="AH225" s="16">
        <v>8.7499999999999994E-2</v>
      </c>
      <c r="AM225" t="str">
        <v>Nippers Harbour</v>
      </c>
    </row>
    <row r="226" spans="1:39" x14ac:dyDescent="0.25">
      <c r="A226" t="s">
        <v>827</v>
      </c>
      <c r="B226" t="s">
        <v>378</v>
      </c>
      <c r="C226" t="s">
        <v>828</v>
      </c>
      <c r="D226" t="s">
        <v>1451</v>
      </c>
      <c r="E226" t="s">
        <v>579</v>
      </c>
      <c r="F226">
        <v>136</v>
      </c>
      <c r="G226">
        <v>1.6</v>
      </c>
      <c r="H226">
        <v>285</v>
      </c>
      <c r="I226">
        <v>2.5</v>
      </c>
      <c r="J226">
        <v>4.32</v>
      </c>
      <c r="K226">
        <v>16</v>
      </c>
      <c r="L226">
        <v>0.9</v>
      </c>
      <c r="M226">
        <v>2.1000000000000001E-2</v>
      </c>
      <c r="N226">
        <v>5.0000000000000001E-3</v>
      </c>
      <c r="O226">
        <v>6.9999999999999999E-4</v>
      </c>
      <c r="P226">
        <v>5.0000000000000001E-3</v>
      </c>
      <c r="Q226">
        <v>8</v>
      </c>
      <c r="R226">
        <v>17</v>
      </c>
      <c r="S226">
        <v>73</v>
      </c>
      <c r="T226">
        <v>25</v>
      </c>
      <c r="U226">
        <v>403</v>
      </c>
      <c r="V226">
        <v>13</v>
      </c>
      <c r="W226">
        <v>4.2</v>
      </c>
      <c r="X226">
        <v>9.5</v>
      </c>
      <c r="Y226">
        <v>9.56</v>
      </c>
      <c r="Z226">
        <v>0.02</v>
      </c>
      <c r="AA226">
        <v>0.27</v>
      </c>
      <c r="AB226">
        <v>8.8000000000000005E-3</v>
      </c>
      <c r="AC226">
        <v>2E-3</v>
      </c>
      <c r="AD226">
        <v>6</v>
      </c>
      <c r="AE226">
        <v>21.8</v>
      </c>
      <c r="AF226">
        <v>88</v>
      </c>
      <c r="AG226" s="16">
        <v>0</v>
      </c>
      <c r="AH226" s="16">
        <v>0</v>
      </c>
      <c r="AM226" t="str">
        <v>Norman's Cove-Long Cove</v>
      </c>
    </row>
    <row r="227" spans="1:39" x14ac:dyDescent="0.25">
      <c r="A227" t="s">
        <v>829</v>
      </c>
      <c r="B227" t="s">
        <v>379</v>
      </c>
      <c r="C227" t="s">
        <v>752</v>
      </c>
      <c r="D227" t="s">
        <v>1379</v>
      </c>
      <c r="E227" t="s">
        <v>579</v>
      </c>
      <c r="F227">
        <v>1031</v>
      </c>
      <c r="G227">
        <v>1.3</v>
      </c>
      <c r="H227">
        <v>92</v>
      </c>
      <c r="I227">
        <v>7</v>
      </c>
      <c r="J227">
        <v>5.27</v>
      </c>
      <c r="K227">
        <v>20</v>
      </c>
      <c r="L227">
        <v>0.36</v>
      </c>
      <c r="M227">
        <v>4.2000000000000003E-2</v>
      </c>
      <c r="N227">
        <v>0.91700000000000004</v>
      </c>
      <c r="O227">
        <v>5.0000000000000001E-3</v>
      </c>
      <c r="P227">
        <v>5.0000000000000001E-3</v>
      </c>
      <c r="Q227">
        <v>3.7</v>
      </c>
      <c r="R227">
        <v>10.9</v>
      </c>
      <c r="S227">
        <v>42</v>
      </c>
      <c r="T227">
        <v>3.5</v>
      </c>
      <c r="U227">
        <v>81</v>
      </c>
      <c r="V227">
        <v>13</v>
      </c>
      <c r="W227">
        <v>4.42</v>
      </c>
      <c r="X227">
        <v>5.3</v>
      </c>
      <c r="Y227">
        <v>6.83</v>
      </c>
      <c r="Z227">
        <v>0.54</v>
      </c>
      <c r="AA227">
        <v>3.5</v>
      </c>
      <c r="AB227">
        <v>1.0999999999999999E-2</v>
      </c>
      <c r="AC227">
        <v>0</v>
      </c>
      <c r="AD227">
        <v>3</v>
      </c>
      <c r="AE227">
        <v>12.3</v>
      </c>
      <c r="AF227">
        <v>42</v>
      </c>
      <c r="AG227" s="16">
        <v>0.31</v>
      </c>
      <c r="AH227" s="16">
        <v>0.55000000000000004</v>
      </c>
      <c r="AM227" t="str">
        <v>Norris Arm</v>
      </c>
    </row>
    <row r="228" spans="1:39" x14ac:dyDescent="0.25">
      <c r="A228" t="s">
        <v>151</v>
      </c>
      <c r="B228" t="s">
        <v>151</v>
      </c>
      <c r="C228" t="s">
        <v>830</v>
      </c>
      <c r="D228" t="s">
        <v>1452</v>
      </c>
      <c r="E228" t="s">
        <v>241</v>
      </c>
      <c r="F228">
        <v>69</v>
      </c>
      <c r="G228">
        <v>0.3</v>
      </c>
      <c r="H228">
        <v>2</v>
      </c>
      <c r="I228">
        <v>96</v>
      </c>
      <c r="J228">
        <v>7.22</v>
      </c>
      <c r="K228">
        <v>106</v>
      </c>
      <c r="L228">
        <v>5.0000000000000001E-3</v>
      </c>
      <c r="M228">
        <v>5.0000000000000001E-3</v>
      </c>
      <c r="N228">
        <v>0.01</v>
      </c>
      <c r="O228">
        <v>4.0000000000000001E-3</v>
      </c>
      <c r="P228">
        <v>5.0000000000000001E-3</v>
      </c>
      <c r="Q228">
        <v>21</v>
      </c>
      <c r="R228">
        <v>2.8</v>
      </c>
      <c r="S228">
        <v>180</v>
      </c>
      <c r="T228">
        <v>0.8</v>
      </c>
      <c r="U228">
        <v>2</v>
      </c>
      <c r="V228">
        <v>98</v>
      </c>
      <c r="W228">
        <v>7.37</v>
      </c>
      <c r="X228">
        <v>100</v>
      </c>
      <c r="Y228">
        <v>0</v>
      </c>
      <c r="Z228">
        <v>0</v>
      </c>
      <c r="AA228">
        <v>2.3E-2</v>
      </c>
      <c r="AB228">
        <v>0</v>
      </c>
      <c r="AC228">
        <v>5.3E-3</v>
      </c>
      <c r="AD228">
        <v>21</v>
      </c>
      <c r="AE228">
        <v>1.5</v>
      </c>
      <c r="AF228">
        <v>196</v>
      </c>
      <c r="AG228" s="16">
        <v>1.3300000000000001E-2</v>
      </c>
      <c r="AH228" s="16">
        <v>2.3999999999999998E-3</v>
      </c>
      <c r="AM228" t="str">
        <v>Norris Point</v>
      </c>
    </row>
    <row r="229" spans="1:39" x14ac:dyDescent="0.25">
      <c r="A229" t="s">
        <v>151</v>
      </c>
      <c r="B229" t="s">
        <v>151</v>
      </c>
      <c r="C229" t="s">
        <v>831</v>
      </c>
      <c r="D229" t="s">
        <v>1453</v>
      </c>
      <c r="E229" t="s">
        <v>241</v>
      </c>
      <c r="F229">
        <v>69</v>
      </c>
      <c r="G229">
        <v>0.3</v>
      </c>
      <c r="H229">
        <v>2</v>
      </c>
      <c r="I229">
        <v>112</v>
      </c>
      <c r="J229">
        <v>8.0299999999999994</v>
      </c>
      <c r="K229">
        <v>124</v>
      </c>
      <c r="L229">
        <v>0.05</v>
      </c>
      <c r="M229">
        <v>8.2000000000000003E-2</v>
      </c>
      <c r="N229">
        <v>2E-3</v>
      </c>
      <c r="O229">
        <v>5.0000000000000001E-4</v>
      </c>
      <c r="P229">
        <v>5.0000000000000001E-4</v>
      </c>
      <c r="Q229">
        <v>19</v>
      </c>
      <c r="R229">
        <v>2</v>
      </c>
      <c r="S229">
        <v>251</v>
      </c>
      <c r="T229">
        <v>0.84</v>
      </c>
      <c r="U229">
        <v>2</v>
      </c>
      <c r="V229">
        <v>119</v>
      </c>
      <c r="W229">
        <v>7.85</v>
      </c>
      <c r="X229">
        <v>130</v>
      </c>
      <c r="Y229">
        <v>0</v>
      </c>
      <c r="Z229">
        <v>0.04</v>
      </c>
      <c r="AA229">
        <v>4.0000000000000001E-3</v>
      </c>
      <c r="AB229">
        <v>0</v>
      </c>
      <c r="AC229">
        <v>0</v>
      </c>
      <c r="AD229">
        <v>19</v>
      </c>
      <c r="AE229">
        <v>1.8</v>
      </c>
      <c r="AF229">
        <v>259</v>
      </c>
      <c r="AG229" s="16">
        <v>2.5399999999999999E-2</v>
      </c>
      <c r="AH229" s="16">
        <v>1.2500000000000001E-2</v>
      </c>
      <c r="AM229" t="str">
        <v>North Harbour</v>
      </c>
    </row>
    <row r="230" spans="1:39" x14ac:dyDescent="0.25">
      <c r="A230" t="s">
        <v>151</v>
      </c>
      <c r="B230" t="s">
        <v>151</v>
      </c>
      <c r="C230" t="s">
        <v>832</v>
      </c>
      <c r="D230" t="s">
        <v>1454</v>
      </c>
      <c r="E230" t="s">
        <v>241</v>
      </c>
      <c r="F230">
        <v>69</v>
      </c>
      <c r="G230">
        <v>0.3</v>
      </c>
      <c r="H230">
        <v>1</v>
      </c>
      <c r="I230">
        <v>118</v>
      </c>
      <c r="J230">
        <v>7.46</v>
      </c>
      <c r="K230">
        <v>223</v>
      </c>
      <c r="L230">
        <v>0.03</v>
      </c>
      <c r="M230">
        <v>0.06</v>
      </c>
      <c r="N230">
        <v>5.0000000000000001E-3</v>
      </c>
      <c r="O230">
        <v>5.0000000000000001E-4</v>
      </c>
      <c r="P230">
        <v>3.0000000000000001E-3</v>
      </c>
      <c r="Q230">
        <v>27</v>
      </c>
      <c r="R230">
        <v>1.3</v>
      </c>
      <c r="S230">
        <v>501</v>
      </c>
      <c r="T230">
        <v>1.7</v>
      </c>
      <c r="U230">
        <v>2</v>
      </c>
      <c r="V230">
        <v>116</v>
      </c>
      <c r="W230">
        <v>7.7</v>
      </c>
      <c r="X230">
        <v>330</v>
      </c>
      <c r="Y230">
        <v>0</v>
      </c>
      <c r="Z230">
        <v>8.8999999999999996E-2</v>
      </c>
      <c r="AA230">
        <v>3.6999999999999998E-2</v>
      </c>
      <c r="AB230">
        <v>0</v>
      </c>
      <c r="AC230">
        <v>2.3E-3</v>
      </c>
      <c r="AD230">
        <v>45</v>
      </c>
      <c r="AE230">
        <v>1.2</v>
      </c>
      <c r="AF230">
        <v>748</v>
      </c>
      <c r="AG230" s="16">
        <v>1.95E-2</v>
      </c>
      <c r="AH230" s="16">
        <v>1.04E-2</v>
      </c>
      <c r="AM230" t="str">
        <v>North West River</v>
      </c>
    </row>
    <row r="231" spans="1:39" x14ac:dyDescent="0.25">
      <c r="A231" t="s">
        <v>380</v>
      </c>
      <c r="B231" t="s">
        <v>380</v>
      </c>
      <c r="C231" t="s">
        <v>833</v>
      </c>
      <c r="D231" t="s">
        <v>1455</v>
      </c>
      <c r="E231" t="s">
        <v>579</v>
      </c>
      <c r="F231">
        <v>338</v>
      </c>
      <c r="G231">
        <v>1.8</v>
      </c>
      <c r="H231">
        <v>100</v>
      </c>
      <c r="I231">
        <v>23</v>
      </c>
      <c r="J231">
        <v>6.45</v>
      </c>
      <c r="K231">
        <v>22</v>
      </c>
      <c r="L231">
        <v>0.22</v>
      </c>
      <c r="M231">
        <v>1.4999999999999999E-2</v>
      </c>
      <c r="N231">
        <v>0.04</v>
      </c>
      <c r="O231">
        <v>5.0000000000000001E-4</v>
      </c>
      <c r="P231">
        <v>5.0000000000000001E-4</v>
      </c>
      <c r="Q231">
        <v>5.9</v>
      </c>
      <c r="R231">
        <v>10.199999999999999</v>
      </c>
      <c r="S231">
        <v>48</v>
      </c>
      <c r="T231">
        <v>0.8</v>
      </c>
      <c r="U231">
        <v>62</v>
      </c>
      <c r="V231">
        <v>23</v>
      </c>
      <c r="W231">
        <v>6.38</v>
      </c>
      <c r="X231">
        <v>32</v>
      </c>
      <c r="Y231">
        <v>0.27</v>
      </c>
      <c r="Z231">
        <v>0.02</v>
      </c>
      <c r="AA231">
        <v>0.11799999999999999</v>
      </c>
      <c r="AB231">
        <v>0</v>
      </c>
      <c r="AC231">
        <v>0</v>
      </c>
      <c r="AD231">
        <v>9</v>
      </c>
      <c r="AE231">
        <v>9.4</v>
      </c>
      <c r="AF231">
        <v>80</v>
      </c>
      <c r="AG231" s="16">
        <v>0.32400000000000001</v>
      </c>
      <c r="AH231" s="16">
        <v>0.504</v>
      </c>
      <c r="AM231" t="str">
        <v>Northern Arm</v>
      </c>
    </row>
    <row r="232" spans="1:39" x14ac:dyDescent="0.25">
      <c r="A232" t="s">
        <v>381</v>
      </c>
      <c r="B232" t="s">
        <v>381</v>
      </c>
      <c r="C232" t="s">
        <v>834</v>
      </c>
      <c r="D232" t="s">
        <v>1456</v>
      </c>
      <c r="E232" t="s">
        <v>579</v>
      </c>
      <c r="F232">
        <v>375</v>
      </c>
      <c r="G232">
        <v>1.1000000000000001</v>
      </c>
      <c r="H232">
        <v>25</v>
      </c>
      <c r="I232">
        <v>10</v>
      </c>
      <c r="J232">
        <v>5.78</v>
      </c>
      <c r="K232">
        <v>6</v>
      </c>
      <c r="L232">
        <v>0.09</v>
      </c>
      <c r="M232">
        <v>0.03</v>
      </c>
      <c r="N232">
        <v>0.02</v>
      </c>
      <c r="O232">
        <v>1E-3</v>
      </c>
      <c r="P232">
        <v>5.0000000000000001E-3</v>
      </c>
      <c r="Q232">
        <v>4</v>
      </c>
      <c r="R232">
        <v>4.7</v>
      </c>
      <c r="S232">
        <v>30</v>
      </c>
      <c r="T232">
        <v>0.9</v>
      </c>
      <c r="U232">
        <v>27</v>
      </c>
      <c r="V232">
        <v>9</v>
      </c>
      <c r="W232">
        <v>5.01</v>
      </c>
      <c r="X232">
        <v>5.3</v>
      </c>
      <c r="Y232">
        <v>0.13</v>
      </c>
      <c r="Z232">
        <v>1.0999999999999999E-2</v>
      </c>
      <c r="AA232">
        <v>0.16</v>
      </c>
      <c r="AB232">
        <v>4.0000000000000001E-3</v>
      </c>
      <c r="AC232">
        <v>0</v>
      </c>
      <c r="AD232">
        <v>3</v>
      </c>
      <c r="AE232">
        <v>6.3</v>
      </c>
      <c r="AF232">
        <v>41</v>
      </c>
      <c r="AG232" s="16">
        <v>0.182</v>
      </c>
      <c r="AH232" s="16">
        <v>0.16400000000000001</v>
      </c>
      <c r="AM232" t="str">
        <v>O'Donnells</v>
      </c>
    </row>
    <row r="233" spans="1:39" x14ac:dyDescent="0.25">
      <c r="A233" t="s">
        <v>382</v>
      </c>
      <c r="B233" t="s">
        <v>382</v>
      </c>
      <c r="C233" t="s">
        <v>634</v>
      </c>
      <c r="D233" t="s">
        <v>1457</v>
      </c>
      <c r="E233" t="s">
        <v>579</v>
      </c>
      <c r="F233">
        <v>704</v>
      </c>
      <c r="G233">
        <v>1.3</v>
      </c>
      <c r="H233">
        <v>85</v>
      </c>
      <c r="I233">
        <v>18</v>
      </c>
      <c r="J233">
        <v>5.13</v>
      </c>
      <c r="K233">
        <v>20</v>
      </c>
      <c r="L233">
        <v>0.23</v>
      </c>
      <c r="M233">
        <v>0.1</v>
      </c>
      <c r="N233">
        <v>0.04</v>
      </c>
      <c r="O233">
        <v>0.01</v>
      </c>
      <c r="P233">
        <v>2.5000000000000001E-3</v>
      </c>
      <c r="Q233">
        <v>4</v>
      </c>
      <c r="R233">
        <v>15.4</v>
      </c>
      <c r="S233">
        <v>50</v>
      </c>
      <c r="T233">
        <v>5.3</v>
      </c>
      <c r="U233">
        <v>110</v>
      </c>
      <c r="V233">
        <v>24</v>
      </c>
      <c r="W233">
        <v>5.79</v>
      </c>
      <c r="X233">
        <v>9</v>
      </c>
      <c r="Y233">
        <v>0.9</v>
      </c>
      <c r="Z233">
        <v>0.09</v>
      </c>
      <c r="AA233">
        <v>0.26600000000000001</v>
      </c>
      <c r="AB233">
        <v>8.9999999999999998E-4</v>
      </c>
      <c r="AC233">
        <v>0</v>
      </c>
      <c r="AD233">
        <v>4</v>
      </c>
      <c r="AE233">
        <v>11</v>
      </c>
      <c r="AF233">
        <v>107</v>
      </c>
      <c r="AG233" s="16">
        <v>0.35399999999999998</v>
      </c>
      <c r="AH233" s="16">
        <v>0.23799999999999999</v>
      </c>
      <c r="AM233" t="str">
        <v>Old Perlican</v>
      </c>
    </row>
    <row r="234" spans="1:39" x14ac:dyDescent="0.25">
      <c r="A234" t="s">
        <v>383</v>
      </c>
      <c r="B234" t="s">
        <v>383</v>
      </c>
      <c r="C234" t="s">
        <v>835</v>
      </c>
      <c r="D234" t="s">
        <v>1458</v>
      </c>
      <c r="E234" t="s">
        <v>579</v>
      </c>
      <c r="F234">
        <v>223</v>
      </c>
      <c r="G234">
        <v>0.8</v>
      </c>
      <c r="H234">
        <v>14</v>
      </c>
      <c r="I234">
        <v>9</v>
      </c>
      <c r="J234">
        <v>5.53</v>
      </c>
      <c r="K234">
        <v>23</v>
      </c>
      <c r="L234">
        <v>0.06</v>
      </c>
      <c r="M234">
        <v>0.04</v>
      </c>
      <c r="N234">
        <v>0.02</v>
      </c>
      <c r="O234">
        <v>2.2000000000000001E-3</v>
      </c>
      <c r="P234">
        <v>5.0000000000000001E-4</v>
      </c>
      <c r="Q234">
        <v>5</v>
      </c>
      <c r="R234">
        <v>8.4</v>
      </c>
      <c r="S234">
        <v>44</v>
      </c>
      <c r="T234">
        <v>1.8</v>
      </c>
      <c r="U234">
        <v>15</v>
      </c>
      <c r="V234">
        <v>13</v>
      </c>
      <c r="W234">
        <v>4.18</v>
      </c>
      <c r="X234">
        <v>9</v>
      </c>
      <c r="Y234">
        <v>0.12</v>
      </c>
      <c r="Z234">
        <v>3.8999999999999998E-3</v>
      </c>
      <c r="AA234">
        <v>0.38200000000000001</v>
      </c>
      <c r="AB234">
        <v>9.2999999999999992E-3</v>
      </c>
      <c r="AC234">
        <v>0</v>
      </c>
      <c r="AD234">
        <v>3</v>
      </c>
      <c r="AE234">
        <v>4.5</v>
      </c>
      <c r="AF234">
        <v>67</v>
      </c>
      <c r="AG234" s="16">
        <v>7.5999999999999998E-2</v>
      </c>
      <c r="AH234" s="16">
        <v>9.8599999999999993E-2</v>
      </c>
      <c r="AM234" t="str">
        <v>O'Regans East</v>
      </c>
    </row>
    <row r="235" spans="1:39" x14ac:dyDescent="0.25">
      <c r="A235" t="s">
        <v>836</v>
      </c>
      <c r="B235" t="s">
        <v>384</v>
      </c>
      <c r="C235" t="s">
        <v>837</v>
      </c>
      <c r="D235" t="s">
        <v>1459</v>
      </c>
      <c r="E235" t="s">
        <v>579</v>
      </c>
      <c r="F235">
        <v>450</v>
      </c>
      <c r="G235">
        <v>1.7</v>
      </c>
      <c r="H235">
        <v>130</v>
      </c>
      <c r="I235">
        <v>7</v>
      </c>
      <c r="J235">
        <v>5.0599999999999996</v>
      </c>
      <c r="K235">
        <v>6</v>
      </c>
      <c r="L235">
        <v>0.97</v>
      </c>
      <c r="M235">
        <v>8.1000000000000003E-2</v>
      </c>
      <c r="N235">
        <v>0.01</v>
      </c>
      <c r="O235">
        <v>1E-3</v>
      </c>
      <c r="P235">
        <v>2.5000000000000001E-3</v>
      </c>
      <c r="Q235">
        <v>5</v>
      </c>
      <c r="R235">
        <v>13</v>
      </c>
      <c r="S235">
        <v>50</v>
      </c>
      <c r="T235">
        <v>1.7</v>
      </c>
      <c r="U235">
        <v>63</v>
      </c>
      <c r="V235">
        <v>23</v>
      </c>
      <c r="W235">
        <v>3.74</v>
      </c>
      <c r="X235">
        <v>17</v>
      </c>
      <c r="Y235">
        <v>0.79</v>
      </c>
      <c r="Z235">
        <v>0.05</v>
      </c>
      <c r="AA235">
        <v>2.39</v>
      </c>
      <c r="AB235">
        <v>4.0000000000000001E-3</v>
      </c>
      <c r="AC235">
        <v>0</v>
      </c>
      <c r="AD235">
        <v>4</v>
      </c>
      <c r="AE235">
        <v>13.5</v>
      </c>
      <c r="AF235">
        <v>114</v>
      </c>
      <c r="AG235" s="16">
        <v>0.64400000000000002</v>
      </c>
      <c r="AH235" s="16">
        <v>1.2</v>
      </c>
      <c r="AM235" t="str">
        <v>Pacquet</v>
      </c>
    </row>
    <row r="236" spans="1:39" x14ac:dyDescent="0.25">
      <c r="A236" t="s">
        <v>836</v>
      </c>
      <c r="B236" t="s">
        <v>385</v>
      </c>
      <c r="C236" t="s">
        <v>837</v>
      </c>
      <c r="D236" t="s">
        <v>1459</v>
      </c>
      <c r="E236" t="s">
        <v>579</v>
      </c>
      <c r="F236">
        <v>450</v>
      </c>
      <c r="G236">
        <v>1.7</v>
      </c>
      <c r="H236">
        <v>130</v>
      </c>
      <c r="I236">
        <v>7</v>
      </c>
      <c r="J236">
        <v>5.0599999999999996</v>
      </c>
      <c r="K236">
        <v>6</v>
      </c>
      <c r="L236">
        <v>0.97</v>
      </c>
      <c r="M236">
        <v>8.1000000000000003E-2</v>
      </c>
      <c r="N236">
        <v>0.01</v>
      </c>
      <c r="O236">
        <v>1E-3</v>
      </c>
      <c r="P236">
        <v>2.5000000000000001E-3</v>
      </c>
      <c r="Q236">
        <v>5</v>
      </c>
      <c r="R236">
        <v>13</v>
      </c>
      <c r="S236">
        <v>50</v>
      </c>
      <c r="T236">
        <v>1.7</v>
      </c>
      <c r="U236">
        <v>63</v>
      </c>
      <c r="V236">
        <v>23</v>
      </c>
      <c r="W236">
        <v>3.74</v>
      </c>
      <c r="X236">
        <v>17</v>
      </c>
      <c r="Y236">
        <v>0.79</v>
      </c>
      <c r="Z236">
        <v>0.05</v>
      </c>
      <c r="AA236">
        <v>2.39</v>
      </c>
      <c r="AB236">
        <v>4.0000000000000001E-3</v>
      </c>
      <c r="AC236">
        <v>0</v>
      </c>
      <c r="AD236">
        <v>4</v>
      </c>
      <c r="AE236">
        <v>13.5</v>
      </c>
      <c r="AF236">
        <v>114</v>
      </c>
      <c r="AG236" s="16">
        <v>0.64400000000000002</v>
      </c>
      <c r="AH236" s="16">
        <v>1.2</v>
      </c>
      <c r="AM236" t="str">
        <v>Paradise</v>
      </c>
    </row>
    <row r="237" spans="1:39" x14ac:dyDescent="0.25">
      <c r="A237" t="s">
        <v>838</v>
      </c>
      <c r="B237" t="s">
        <v>386</v>
      </c>
      <c r="C237" t="s">
        <v>839</v>
      </c>
      <c r="D237" t="s">
        <v>1460</v>
      </c>
      <c r="E237" t="s">
        <v>579</v>
      </c>
      <c r="F237">
        <v>133</v>
      </c>
      <c r="G237">
        <v>1.42</v>
      </c>
      <c r="H237">
        <v>42</v>
      </c>
      <c r="I237">
        <v>36</v>
      </c>
      <c r="J237">
        <v>5.87</v>
      </c>
      <c r="K237">
        <v>47</v>
      </c>
      <c r="L237">
        <v>0.22</v>
      </c>
      <c r="M237">
        <v>0.24</v>
      </c>
      <c r="N237">
        <v>0.04</v>
      </c>
      <c r="O237">
        <v>3.0000000000000001E-3</v>
      </c>
      <c r="P237">
        <v>2.5000000000000001E-3</v>
      </c>
      <c r="Q237">
        <v>17</v>
      </c>
      <c r="R237">
        <v>7.9</v>
      </c>
      <c r="S237">
        <v>185</v>
      </c>
      <c r="T237">
        <v>1.5</v>
      </c>
      <c r="U237">
        <v>21</v>
      </c>
      <c r="V237">
        <v>32</v>
      </c>
      <c r="W237">
        <v>6.96</v>
      </c>
      <c r="X237">
        <v>56</v>
      </c>
      <c r="Y237">
        <v>0.08</v>
      </c>
      <c r="Z237">
        <v>0.1</v>
      </c>
      <c r="AA237">
        <v>0.01</v>
      </c>
      <c r="AB237">
        <v>0</v>
      </c>
      <c r="AC237">
        <v>0</v>
      </c>
      <c r="AD237">
        <v>8.5</v>
      </c>
      <c r="AE237">
        <v>8.8000000000000007</v>
      </c>
      <c r="AF237">
        <v>199</v>
      </c>
      <c r="AG237" s="16">
        <v>0.33</v>
      </c>
      <c r="AH237" s="16">
        <v>0.19</v>
      </c>
      <c r="AM237" t="str">
        <v>Parkers Cove</v>
      </c>
    </row>
    <row r="238" spans="1:39" x14ac:dyDescent="0.25">
      <c r="A238" t="s">
        <v>387</v>
      </c>
      <c r="B238" t="s">
        <v>387</v>
      </c>
      <c r="C238" t="s">
        <v>840</v>
      </c>
      <c r="D238" t="s">
        <v>1461</v>
      </c>
      <c r="E238" t="s">
        <v>579</v>
      </c>
      <c r="F238">
        <v>402</v>
      </c>
      <c r="G238">
        <v>1.6</v>
      </c>
      <c r="H238">
        <v>25</v>
      </c>
      <c r="I238">
        <v>17</v>
      </c>
      <c r="J238">
        <v>6.32</v>
      </c>
      <c r="K238">
        <v>11</v>
      </c>
      <c r="L238">
        <v>0.17</v>
      </c>
      <c r="M238">
        <v>7.3999999999999996E-2</v>
      </c>
      <c r="N238">
        <v>0.02</v>
      </c>
      <c r="O238">
        <v>1E-3</v>
      </c>
      <c r="P238">
        <v>5.0000000000000001E-3</v>
      </c>
      <c r="Q238">
        <v>5</v>
      </c>
      <c r="R238">
        <v>5.6</v>
      </c>
      <c r="S238">
        <v>32</v>
      </c>
      <c r="T238">
        <v>0.97</v>
      </c>
      <c r="U238">
        <v>16</v>
      </c>
      <c r="V238">
        <v>16</v>
      </c>
      <c r="W238">
        <v>6.58</v>
      </c>
      <c r="X238">
        <v>11</v>
      </c>
      <c r="Y238">
        <v>0.05</v>
      </c>
      <c r="Z238">
        <v>4.5999999999999999E-2</v>
      </c>
      <c r="AA238">
        <v>3.3000000000000002E-2</v>
      </c>
      <c r="AB238">
        <v>0</v>
      </c>
      <c r="AC238">
        <v>0</v>
      </c>
      <c r="AD238">
        <v>4</v>
      </c>
      <c r="AE238">
        <v>5.0999999999999996</v>
      </c>
      <c r="AF238">
        <v>40</v>
      </c>
      <c r="AG238" s="16">
        <v>0.17</v>
      </c>
      <c r="AH238" s="16">
        <v>0.11</v>
      </c>
      <c r="AM238" t="str">
        <v>Parson's Pond</v>
      </c>
    </row>
    <row r="239" spans="1:39" x14ac:dyDescent="0.25">
      <c r="A239" t="s">
        <v>155</v>
      </c>
      <c r="B239" t="s">
        <v>155</v>
      </c>
      <c r="C239" t="s">
        <v>613</v>
      </c>
      <c r="D239" t="s">
        <v>1462</v>
      </c>
      <c r="E239" t="s">
        <v>241</v>
      </c>
      <c r="F239">
        <v>260</v>
      </c>
      <c r="G239">
        <v>0.8</v>
      </c>
      <c r="H239">
        <v>1</v>
      </c>
      <c r="I239">
        <v>88</v>
      </c>
      <c r="J239">
        <v>8.52</v>
      </c>
      <c r="K239">
        <v>12</v>
      </c>
      <c r="L239">
        <v>7.0000000000000007E-2</v>
      </c>
      <c r="M239">
        <v>8.0000000000000002E-3</v>
      </c>
      <c r="N239">
        <v>1E-3</v>
      </c>
      <c r="O239">
        <v>5.0000000000000001E-4</v>
      </c>
      <c r="P239">
        <v>4.1999999999999997E-3</v>
      </c>
      <c r="Q239">
        <v>31</v>
      </c>
      <c r="R239">
        <v>0.25</v>
      </c>
      <c r="S239">
        <v>302</v>
      </c>
      <c r="T239">
        <v>1</v>
      </c>
      <c r="U239">
        <v>19</v>
      </c>
      <c r="V239">
        <v>97</v>
      </c>
      <c r="W239">
        <v>8.0399999999999991</v>
      </c>
      <c r="X239">
        <v>78</v>
      </c>
      <c r="Y239">
        <v>7.0000000000000007E-2</v>
      </c>
      <c r="Z239">
        <v>0</v>
      </c>
      <c r="AA239">
        <v>8.9999999999999993E-3</v>
      </c>
      <c r="AB239">
        <v>0</v>
      </c>
      <c r="AC239">
        <v>3.0000000000000001E-3</v>
      </c>
      <c r="AD239">
        <v>25</v>
      </c>
      <c r="AE239">
        <v>0.63</v>
      </c>
      <c r="AF239">
        <v>270</v>
      </c>
      <c r="AG239" s="16">
        <v>0</v>
      </c>
      <c r="AH239" s="16">
        <v>0</v>
      </c>
      <c r="AM239" t="str">
        <v>Pasadena</v>
      </c>
    </row>
    <row r="240" spans="1:39" x14ac:dyDescent="0.25">
      <c r="A240" t="s">
        <v>157</v>
      </c>
      <c r="B240" t="s">
        <v>157</v>
      </c>
      <c r="C240" t="s">
        <v>841</v>
      </c>
      <c r="D240" t="s">
        <v>1463</v>
      </c>
      <c r="E240" t="s">
        <v>241</v>
      </c>
      <c r="F240">
        <v>1995</v>
      </c>
      <c r="G240">
        <v>3.2</v>
      </c>
      <c r="H240">
        <v>3</v>
      </c>
      <c r="I240">
        <v>153</v>
      </c>
      <c r="J240">
        <v>7.39</v>
      </c>
      <c r="K240">
        <v>154</v>
      </c>
      <c r="L240">
        <v>0.19</v>
      </c>
      <c r="M240">
        <v>0.02</v>
      </c>
      <c r="N240">
        <v>0.01</v>
      </c>
      <c r="O240">
        <v>5.0000000000000001E-3</v>
      </c>
      <c r="P240">
        <v>1.4E-2</v>
      </c>
      <c r="Q240">
        <v>9.1</v>
      </c>
      <c r="R240">
        <v>1.5</v>
      </c>
      <c r="S240">
        <v>257</v>
      </c>
      <c r="T240">
        <v>2.1</v>
      </c>
      <c r="U240">
        <v>10</v>
      </c>
      <c r="V240">
        <v>160</v>
      </c>
      <c r="W240">
        <v>8.07</v>
      </c>
      <c r="X240">
        <v>160</v>
      </c>
      <c r="Y240">
        <v>5.3999999999999999E-2</v>
      </c>
      <c r="Z240">
        <v>2.8000000000000001E-2</v>
      </c>
      <c r="AA240">
        <v>5.7000000000000002E-2</v>
      </c>
      <c r="AB240">
        <v>5.1999999999999995E-4</v>
      </c>
      <c r="AC240">
        <v>9.5999999999999992E-3</v>
      </c>
      <c r="AD240">
        <v>17</v>
      </c>
      <c r="AE240">
        <v>3.8</v>
      </c>
      <c r="AF240">
        <v>280</v>
      </c>
      <c r="AG240" s="16">
        <v>0.13</v>
      </c>
      <c r="AH240" s="16">
        <v>0.06</v>
      </c>
      <c r="AM240" t="str">
        <v>Peterview</v>
      </c>
    </row>
    <row r="241" spans="1:39" x14ac:dyDescent="0.25">
      <c r="A241" t="s">
        <v>157</v>
      </c>
      <c r="B241" t="s">
        <v>157</v>
      </c>
      <c r="C241" t="s">
        <v>842</v>
      </c>
      <c r="D241" t="s">
        <v>1464</v>
      </c>
      <c r="E241" t="s">
        <v>241</v>
      </c>
      <c r="F241">
        <v>1995</v>
      </c>
      <c r="G241">
        <v>9.4</v>
      </c>
      <c r="H241">
        <v>7.3</v>
      </c>
      <c r="I241">
        <v>120</v>
      </c>
      <c r="J241">
        <v>7.46</v>
      </c>
      <c r="K241">
        <v>121</v>
      </c>
      <c r="L241">
        <v>0.19</v>
      </c>
      <c r="M241">
        <v>5.0000000000000001E-3</v>
      </c>
      <c r="N241">
        <v>1.0999999999999999E-2</v>
      </c>
      <c r="O241">
        <v>1E-3</v>
      </c>
      <c r="P241">
        <v>6.0000000000000001E-3</v>
      </c>
      <c r="Q241">
        <v>12</v>
      </c>
      <c r="R241">
        <v>2.1</v>
      </c>
      <c r="S241">
        <v>239</v>
      </c>
      <c r="T241">
        <v>1.6</v>
      </c>
      <c r="U241">
        <v>11</v>
      </c>
      <c r="V241">
        <v>168</v>
      </c>
      <c r="W241">
        <v>7.84</v>
      </c>
      <c r="X241">
        <v>188</v>
      </c>
      <c r="Y241">
        <v>8.3000000000000004E-2</v>
      </c>
      <c r="Z241">
        <v>4.3999999999999997E-2</v>
      </c>
      <c r="AA241">
        <v>3.3000000000000002E-2</v>
      </c>
      <c r="AB241">
        <v>5.5999999999999995E-4</v>
      </c>
      <c r="AC241">
        <v>2E-3</v>
      </c>
      <c r="AD241">
        <v>28</v>
      </c>
      <c r="AE241">
        <v>3.7</v>
      </c>
      <c r="AF241">
        <v>343</v>
      </c>
      <c r="AG241" s="16">
        <v>0.17299999999999999</v>
      </c>
      <c r="AH241" s="16">
        <v>0.11600000000000001</v>
      </c>
      <c r="AM241" t="str">
        <v>Petit Forte</v>
      </c>
    </row>
    <row r="242" spans="1:39" x14ac:dyDescent="0.25">
      <c r="A242" t="s">
        <v>157</v>
      </c>
      <c r="B242" t="s">
        <v>157</v>
      </c>
      <c r="C242" t="s">
        <v>843</v>
      </c>
      <c r="D242" t="s">
        <v>1465</v>
      </c>
      <c r="E242" t="s">
        <v>241</v>
      </c>
      <c r="F242">
        <v>1995</v>
      </c>
      <c r="G242">
        <v>16.2</v>
      </c>
      <c r="H242">
        <v>15</v>
      </c>
      <c r="I242">
        <v>182</v>
      </c>
      <c r="J242">
        <v>6.65</v>
      </c>
      <c r="K242">
        <v>200</v>
      </c>
      <c r="L242">
        <v>6.9</v>
      </c>
      <c r="M242">
        <v>35.4</v>
      </c>
      <c r="N242">
        <v>3.7999999999999999E-2</v>
      </c>
      <c r="O242">
        <v>6.9000000000000006E-2</v>
      </c>
      <c r="P242">
        <v>2.5000000000000001E-2</v>
      </c>
      <c r="Q242">
        <v>22</v>
      </c>
      <c r="R242">
        <v>6.2</v>
      </c>
      <c r="S242">
        <v>308</v>
      </c>
      <c r="T242">
        <v>2.2000000000000002</v>
      </c>
      <c r="U242">
        <v>10</v>
      </c>
      <c r="V242">
        <v>166</v>
      </c>
      <c r="W242">
        <v>7.34</v>
      </c>
      <c r="X242">
        <v>181</v>
      </c>
      <c r="Y242">
        <v>0.1</v>
      </c>
      <c r="Z242">
        <v>0.05</v>
      </c>
      <c r="AA242">
        <v>1.06</v>
      </c>
      <c r="AB242">
        <v>2E-3</v>
      </c>
      <c r="AC242">
        <v>2E-3</v>
      </c>
      <c r="AD242">
        <v>19</v>
      </c>
      <c r="AE242">
        <v>4</v>
      </c>
      <c r="AF242">
        <v>352</v>
      </c>
      <c r="AG242" s="16">
        <v>0.15</v>
      </c>
      <c r="AH242" s="16">
        <v>0.11</v>
      </c>
      <c r="AM242" t="str">
        <v>Petley</v>
      </c>
    </row>
    <row r="243" spans="1:39" x14ac:dyDescent="0.25">
      <c r="A243" t="s">
        <v>158</v>
      </c>
      <c r="B243" t="s">
        <v>138</v>
      </c>
      <c r="C243" t="s">
        <v>844</v>
      </c>
      <c r="D243" t="s">
        <v>1466</v>
      </c>
      <c r="E243" t="s">
        <v>241</v>
      </c>
      <c r="F243">
        <v>174</v>
      </c>
      <c r="G243">
        <v>9.9</v>
      </c>
      <c r="H243">
        <v>1</v>
      </c>
      <c r="I243">
        <v>43</v>
      </c>
      <c r="J243">
        <v>6.23</v>
      </c>
      <c r="K243">
        <v>37</v>
      </c>
      <c r="L243">
        <v>0.1</v>
      </c>
      <c r="M243">
        <v>0.01</v>
      </c>
      <c r="N243">
        <v>2.9000000000000001E-2</v>
      </c>
      <c r="O243">
        <v>2.8E-3</v>
      </c>
      <c r="P243">
        <v>5.0000000000000001E-4</v>
      </c>
      <c r="Q243">
        <v>5</v>
      </c>
      <c r="R243">
        <v>5.7</v>
      </c>
      <c r="S243">
        <v>72</v>
      </c>
      <c r="T243">
        <v>8.6999999999999993</v>
      </c>
      <c r="U243">
        <v>5</v>
      </c>
      <c r="V243">
        <v>53</v>
      </c>
      <c r="W243">
        <v>6.66</v>
      </c>
      <c r="X243">
        <v>42</v>
      </c>
      <c r="Y243">
        <v>0.16</v>
      </c>
      <c r="Z243">
        <v>8.8999999999999999E-3</v>
      </c>
      <c r="AA243">
        <v>5.1999999999999998E-2</v>
      </c>
      <c r="AB243">
        <v>2E-3</v>
      </c>
      <c r="AC243">
        <v>0</v>
      </c>
      <c r="AD243">
        <v>5</v>
      </c>
      <c r="AE243">
        <v>1.4</v>
      </c>
      <c r="AF243">
        <v>91</v>
      </c>
      <c r="AG243" s="16">
        <v>7.5700000000000003E-3</v>
      </c>
      <c r="AH243" s="16">
        <v>0</v>
      </c>
      <c r="AM243" t="str">
        <v>Petty Harbour-Maddox Cove</v>
      </c>
    </row>
    <row r="244" spans="1:39" x14ac:dyDescent="0.25">
      <c r="A244" t="s">
        <v>158</v>
      </c>
      <c r="B244" t="s">
        <v>158</v>
      </c>
      <c r="C244" t="s">
        <v>845</v>
      </c>
      <c r="D244" t="s">
        <v>1467</v>
      </c>
      <c r="E244" t="s">
        <v>241</v>
      </c>
      <c r="F244">
        <v>174</v>
      </c>
      <c r="G244">
        <v>0.5</v>
      </c>
      <c r="H244">
        <v>3</v>
      </c>
      <c r="I244">
        <v>85</v>
      </c>
      <c r="J244">
        <v>6.83</v>
      </c>
      <c r="K244">
        <v>73</v>
      </c>
      <c r="L244">
        <v>0.05</v>
      </c>
      <c r="M244">
        <v>0.04</v>
      </c>
      <c r="N244">
        <v>4.0000000000000001E-3</v>
      </c>
      <c r="O244">
        <v>5.0000000000000001E-4</v>
      </c>
      <c r="P244">
        <v>1E-3</v>
      </c>
      <c r="Q244">
        <v>5</v>
      </c>
      <c r="R244">
        <v>2.8</v>
      </c>
      <c r="S244">
        <v>127</v>
      </c>
      <c r="T244">
        <v>2.8</v>
      </c>
      <c r="U244">
        <v>4</v>
      </c>
      <c r="V244">
        <v>84</v>
      </c>
      <c r="W244">
        <v>7.36</v>
      </c>
      <c r="X244">
        <v>64</v>
      </c>
      <c r="Y244">
        <v>0.04</v>
      </c>
      <c r="Z244">
        <v>3.8999999999999998E-3</v>
      </c>
      <c r="AA244">
        <v>0.36</v>
      </c>
      <c r="AB244">
        <v>0</v>
      </c>
      <c r="AC244">
        <v>1.1000000000000001E-3</v>
      </c>
      <c r="AD244">
        <v>4.3</v>
      </c>
      <c r="AE244">
        <v>1</v>
      </c>
      <c r="AF244">
        <v>129</v>
      </c>
      <c r="AG244" s="16">
        <v>1.26E-2</v>
      </c>
      <c r="AH244" s="16">
        <v>0</v>
      </c>
      <c r="AM244" t="str">
        <v>Phillips Head</v>
      </c>
    </row>
    <row r="245" spans="1:39" x14ac:dyDescent="0.25">
      <c r="A245" t="s">
        <v>388</v>
      </c>
      <c r="B245" t="s">
        <v>388</v>
      </c>
      <c r="C245" t="s">
        <v>846</v>
      </c>
      <c r="D245" t="s">
        <v>1468</v>
      </c>
      <c r="E245" t="s">
        <v>579</v>
      </c>
      <c r="F245">
        <v>556</v>
      </c>
      <c r="G245">
        <v>1.6</v>
      </c>
      <c r="H245">
        <v>36</v>
      </c>
      <c r="I245">
        <v>6</v>
      </c>
      <c r="J245">
        <v>5.84</v>
      </c>
      <c r="K245">
        <v>10</v>
      </c>
      <c r="L245">
        <v>0.18</v>
      </c>
      <c r="M245">
        <v>1.7000000000000001E-2</v>
      </c>
      <c r="N245">
        <v>5.0000000000000001E-3</v>
      </c>
      <c r="O245">
        <v>5.0000000000000001E-4</v>
      </c>
      <c r="P245">
        <v>5.0000000000000001E-4</v>
      </c>
      <c r="Q245">
        <v>3.3</v>
      </c>
      <c r="R245">
        <v>8.4</v>
      </c>
      <c r="S245">
        <v>18</v>
      </c>
      <c r="T245">
        <v>0.97</v>
      </c>
      <c r="U245">
        <v>28</v>
      </c>
      <c r="V245">
        <v>10</v>
      </c>
      <c r="W245">
        <v>5.96</v>
      </c>
      <c r="X245">
        <v>7.9</v>
      </c>
      <c r="Y245">
        <v>0.36</v>
      </c>
      <c r="Z245">
        <v>2.7E-2</v>
      </c>
      <c r="AA245">
        <v>0.26</v>
      </c>
      <c r="AB245">
        <v>3.0000000000000001E-3</v>
      </c>
      <c r="AC245">
        <v>0</v>
      </c>
      <c r="AD245">
        <v>3</v>
      </c>
      <c r="AE245">
        <v>5.0999999999999996</v>
      </c>
      <c r="AF245">
        <v>32</v>
      </c>
      <c r="AG245" s="16">
        <v>0.25900000000000001</v>
      </c>
      <c r="AH245" s="16">
        <v>0.17</v>
      </c>
      <c r="AM245" t="str">
        <v>Piccadilly Head</v>
      </c>
    </row>
    <row r="246" spans="1:39" x14ac:dyDescent="0.25">
      <c r="A246" t="s">
        <v>389</v>
      </c>
      <c r="B246" t="s">
        <v>389</v>
      </c>
      <c r="C246" t="s">
        <v>847</v>
      </c>
      <c r="D246" t="s">
        <v>1469</v>
      </c>
      <c r="E246" t="s">
        <v>579</v>
      </c>
      <c r="F246">
        <v>221</v>
      </c>
      <c r="G246">
        <v>2.4</v>
      </c>
      <c r="H246">
        <v>58</v>
      </c>
      <c r="I246">
        <v>9</v>
      </c>
      <c r="J246">
        <v>6.26</v>
      </c>
      <c r="K246">
        <v>7</v>
      </c>
      <c r="L246">
        <v>0.28000000000000003</v>
      </c>
      <c r="M246">
        <v>0.05</v>
      </c>
      <c r="N246">
        <v>5.0000000000000001E-3</v>
      </c>
      <c r="O246">
        <v>8.5000000000000006E-3</v>
      </c>
      <c r="P246">
        <v>5.0000000000000001E-4</v>
      </c>
      <c r="Q246">
        <v>3</v>
      </c>
      <c r="R246">
        <v>7.6</v>
      </c>
      <c r="S246">
        <v>29</v>
      </c>
      <c r="T246">
        <v>1.8</v>
      </c>
      <c r="U246">
        <v>65</v>
      </c>
      <c r="V246">
        <v>12</v>
      </c>
      <c r="W246">
        <v>5.31</v>
      </c>
      <c r="X246">
        <v>7.4</v>
      </c>
      <c r="Y246">
        <v>0.48</v>
      </c>
      <c r="Z246">
        <v>4.3999999999999997E-2</v>
      </c>
      <c r="AA246">
        <v>0.17699999999999999</v>
      </c>
      <c r="AB246">
        <v>4.0000000000000001E-3</v>
      </c>
      <c r="AC246">
        <v>0</v>
      </c>
      <c r="AD246">
        <v>1.7</v>
      </c>
      <c r="AE246">
        <v>8.1999999999999993</v>
      </c>
      <c r="AF246">
        <v>34</v>
      </c>
      <c r="AG246" s="16">
        <v>0.67</v>
      </c>
      <c r="AH246" s="16">
        <v>0.65900000000000003</v>
      </c>
      <c r="AM246" t="str">
        <v>Piccadilly Slant-Abraham's Cove</v>
      </c>
    </row>
    <row r="247" spans="1:39" x14ac:dyDescent="0.25">
      <c r="A247" t="s">
        <v>389</v>
      </c>
      <c r="B247" t="s">
        <v>390</v>
      </c>
      <c r="C247" t="s">
        <v>847</v>
      </c>
      <c r="D247" t="s">
        <v>1469</v>
      </c>
      <c r="E247" t="s">
        <v>579</v>
      </c>
      <c r="F247">
        <v>221</v>
      </c>
      <c r="G247">
        <v>2.4</v>
      </c>
      <c r="H247">
        <v>58</v>
      </c>
      <c r="I247">
        <v>9</v>
      </c>
      <c r="J247">
        <v>6.26</v>
      </c>
      <c r="K247">
        <v>7</v>
      </c>
      <c r="L247">
        <v>0.28000000000000003</v>
      </c>
      <c r="M247">
        <v>0.05</v>
      </c>
      <c r="N247">
        <v>5.0000000000000001E-3</v>
      </c>
      <c r="O247">
        <v>8.5000000000000006E-3</v>
      </c>
      <c r="P247">
        <v>5.0000000000000001E-4</v>
      </c>
      <c r="Q247">
        <v>3</v>
      </c>
      <c r="R247">
        <v>7.6</v>
      </c>
      <c r="S247">
        <v>29</v>
      </c>
      <c r="T247">
        <v>1.8</v>
      </c>
      <c r="U247">
        <v>65</v>
      </c>
      <c r="V247">
        <v>12</v>
      </c>
      <c r="W247">
        <v>5.31</v>
      </c>
      <c r="X247">
        <v>7.4</v>
      </c>
      <c r="Y247">
        <v>0.48</v>
      </c>
      <c r="Z247">
        <v>4.3999999999999997E-2</v>
      </c>
      <c r="AA247">
        <v>0.17699999999999999</v>
      </c>
      <c r="AB247">
        <v>4.0000000000000001E-3</v>
      </c>
      <c r="AC247">
        <v>0</v>
      </c>
      <c r="AD247">
        <v>1.7</v>
      </c>
      <c r="AE247">
        <v>8.1999999999999993</v>
      </c>
      <c r="AF247">
        <v>34</v>
      </c>
      <c r="AG247" s="16">
        <v>0.67</v>
      </c>
      <c r="AH247" s="16">
        <v>0.65900000000000003</v>
      </c>
      <c r="AM247" t="str">
        <v>Pidgeon Cove-St. Barbe</v>
      </c>
    </row>
    <row r="248" spans="1:39" x14ac:dyDescent="0.25">
      <c r="A248" t="s">
        <v>391</v>
      </c>
      <c r="B248" t="s">
        <v>391</v>
      </c>
      <c r="C248" t="s">
        <v>848</v>
      </c>
      <c r="D248" t="s">
        <v>1470</v>
      </c>
      <c r="E248" t="s">
        <v>579</v>
      </c>
      <c r="F248">
        <v>231</v>
      </c>
      <c r="G248">
        <v>0.7</v>
      </c>
      <c r="H248">
        <v>15</v>
      </c>
      <c r="I248">
        <v>289</v>
      </c>
      <c r="J248">
        <v>7.96</v>
      </c>
      <c r="K248">
        <v>186</v>
      </c>
      <c r="L248">
        <v>0.02</v>
      </c>
      <c r="M248">
        <v>5.0000000000000001E-3</v>
      </c>
      <c r="N248">
        <v>0.02</v>
      </c>
      <c r="O248">
        <v>1.4E-2</v>
      </c>
      <c r="P248">
        <v>2.5000000000000001E-3</v>
      </c>
      <c r="Q248">
        <v>8.4</v>
      </c>
      <c r="R248">
        <v>3.6</v>
      </c>
      <c r="S248">
        <v>220</v>
      </c>
      <c r="T248">
        <v>1.2</v>
      </c>
      <c r="U248">
        <v>13</v>
      </c>
      <c r="V248">
        <v>180</v>
      </c>
      <c r="W248">
        <v>7.97</v>
      </c>
      <c r="X248">
        <v>188</v>
      </c>
      <c r="Y248">
        <v>0.04</v>
      </c>
      <c r="Z248">
        <v>0</v>
      </c>
      <c r="AA248">
        <v>0.109</v>
      </c>
      <c r="AB248">
        <v>0</v>
      </c>
      <c r="AC248">
        <v>0</v>
      </c>
      <c r="AD248">
        <v>5</v>
      </c>
      <c r="AE248">
        <v>3.6</v>
      </c>
      <c r="AF248">
        <v>226</v>
      </c>
      <c r="AG248" s="16">
        <v>0.3</v>
      </c>
      <c r="AH248" s="16">
        <v>8.2000000000000003E-2</v>
      </c>
      <c r="AM248" t="str">
        <v>Pilley's Island</v>
      </c>
    </row>
    <row r="249" spans="1:39" x14ac:dyDescent="0.25">
      <c r="A249" t="s">
        <v>849</v>
      </c>
      <c r="B249" t="s">
        <v>344</v>
      </c>
      <c r="C249" t="s">
        <v>850</v>
      </c>
      <c r="D249" t="s">
        <v>1471</v>
      </c>
      <c r="E249" t="s">
        <v>579</v>
      </c>
      <c r="F249">
        <v>1681</v>
      </c>
      <c r="G249">
        <v>0.8</v>
      </c>
      <c r="H249">
        <v>29</v>
      </c>
      <c r="I249">
        <v>21</v>
      </c>
      <c r="J249">
        <v>6.88</v>
      </c>
      <c r="K249">
        <v>23</v>
      </c>
      <c r="L249">
        <v>0.06</v>
      </c>
      <c r="M249">
        <v>0.02</v>
      </c>
      <c r="N249">
        <v>5.9000000000000003E-4</v>
      </c>
      <c r="O249">
        <v>0</v>
      </c>
      <c r="P249">
        <v>0</v>
      </c>
      <c r="Q249">
        <v>5</v>
      </c>
      <c r="R249">
        <v>5.3</v>
      </c>
      <c r="S249">
        <v>52</v>
      </c>
      <c r="T249">
        <v>31</v>
      </c>
      <c r="U249">
        <v>22</v>
      </c>
      <c r="V249">
        <v>27</v>
      </c>
      <c r="W249">
        <v>6.78</v>
      </c>
      <c r="X249">
        <v>23</v>
      </c>
      <c r="Y249">
        <v>0.11</v>
      </c>
      <c r="Z249">
        <v>0.02</v>
      </c>
      <c r="AA249">
        <v>8.0000000000000002E-3</v>
      </c>
      <c r="AB249">
        <v>1.1000000000000001E-3</v>
      </c>
      <c r="AC249">
        <v>0</v>
      </c>
      <c r="AD249">
        <v>6</v>
      </c>
      <c r="AE249">
        <v>5.4</v>
      </c>
      <c r="AF249">
        <v>73</v>
      </c>
      <c r="AG249" s="16">
        <v>0.13900000000000001</v>
      </c>
      <c r="AH249" s="16">
        <v>0.252</v>
      </c>
      <c r="AM249" t="str">
        <v>Placentia</v>
      </c>
    </row>
    <row r="250" spans="1:39" x14ac:dyDescent="0.25">
      <c r="A250" t="s">
        <v>849</v>
      </c>
      <c r="B250" t="s">
        <v>372</v>
      </c>
      <c r="C250" t="s">
        <v>851</v>
      </c>
      <c r="D250" t="s">
        <v>1472</v>
      </c>
      <c r="E250" t="s">
        <v>579</v>
      </c>
      <c r="F250">
        <v>1681</v>
      </c>
      <c r="G250">
        <v>0.93</v>
      </c>
      <c r="H250">
        <v>85</v>
      </c>
      <c r="I250">
        <v>56</v>
      </c>
      <c r="J250">
        <v>6.55</v>
      </c>
      <c r="K250">
        <v>60</v>
      </c>
      <c r="L250">
        <v>0.23400000000000001</v>
      </c>
      <c r="M250">
        <v>0.03</v>
      </c>
      <c r="N250">
        <v>5.0000000000000001E-3</v>
      </c>
      <c r="O250">
        <v>1E-3</v>
      </c>
      <c r="P250">
        <v>5.0000000000000001E-4</v>
      </c>
      <c r="Q250">
        <v>5</v>
      </c>
      <c r="R250">
        <v>10.1</v>
      </c>
      <c r="S250">
        <v>83</v>
      </c>
      <c r="T250">
        <v>1.5</v>
      </c>
      <c r="U250">
        <v>38</v>
      </c>
      <c r="V250">
        <v>67</v>
      </c>
      <c r="W250">
        <v>7.3</v>
      </c>
      <c r="X250">
        <v>64</v>
      </c>
      <c r="Y250">
        <v>0.17</v>
      </c>
      <c r="Z250">
        <v>2.7000000000000001E-3</v>
      </c>
      <c r="AA250">
        <v>0.08</v>
      </c>
      <c r="AB250">
        <v>0</v>
      </c>
      <c r="AC250">
        <v>0</v>
      </c>
      <c r="AD250">
        <v>3</v>
      </c>
      <c r="AE250">
        <v>4.4000000000000004</v>
      </c>
      <c r="AF250">
        <v>92</v>
      </c>
      <c r="AG250" s="16">
        <v>0.2571</v>
      </c>
      <c r="AH250" s="16">
        <v>0.318</v>
      </c>
      <c r="AM250" t="str">
        <v>Pleasantview</v>
      </c>
    </row>
    <row r="251" spans="1:39" x14ac:dyDescent="0.25">
      <c r="A251" t="s">
        <v>392</v>
      </c>
      <c r="B251" t="s">
        <v>392</v>
      </c>
      <c r="C251" t="s">
        <v>852</v>
      </c>
      <c r="D251" t="s">
        <v>1473</v>
      </c>
      <c r="E251" t="s">
        <v>579</v>
      </c>
      <c r="F251">
        <v>174</v>
      </c>
      <c r="G251">
        <v>2.1</v>
      </c>
      <c r="H251">
        <v>67</v>
      </c>
      <c r="I251">
        <v>16</v>
      </c>
      <c r="J251">
        <v>5.76</v>
      </c>
      <c r="K251">
        <v>25</v>
      </c>
      <c r="L251">
        <v>0.22</v>
      </c>
      <c r="M251">
        <v>5.6000000000000001E-2</v>
      </c>
      <c r="N251">
        <v>0.06</v>
      </c>
      <c r="O251">
        <v>1E-3</v>
      </c>
      <c r="P251">
        <v>2.5000000000000001E-3</v>
      </c>
      <c r="Q251">
        <v>3</v>
      </c>
      <c r="R251">
        <v>7.9</v>
      </c>
      <c r="S251">
        <v>30</v>
      </c>
      <c r="T251">
        <v>1.8</v>
      </c>
      <c r="U251">
        <v>43</v>
      </c>
      <c r="V251">
        <v>9.4</v>
      </c>
      <c r="W251">
        <v>6.25</v>
      </c>
      <c r="X251">
        <v>6.8</v>
      </c>
      <c r="Y251">
        <v>0.2</v>
      </c>
      <c r="Z251">
        <v>0.09</v>
      </c>
      <c r="AA251">
        <v>0.17699999999999999</v>
      </c>
      <c r="AB251">
        <v>1E-3</v>
      </c>
      <c r="AC251">
        <v>0</v>
      </c>
      <c r="AD251">
        <v>3</v>
      </c>
      <c r="AE251">
        <v>8.1</v>
      </c>
      <c r="AF251">
        <v>38</v>
      </c>
      <c r="AG251" s="16">
        <v>0.24299999999999999</v>
      </c>
      <c r="AH251" s="16">
        <v>0.44800000000000001</v>
      </c>
      <c r="AM251" t="str">
        <v>Plum Point</v>
      </c>
    </row>
    <row r="252" spans="1:39" x14ac:dyDescent="0.25">
      <c r="A252" t="s">
        <v>853</v>
      </c>
      <c r="B252" t="s">
        <v>393</v>
      </c>
      <c r="C252" t="s">
        <v>854</v>
      </c>
      <c r="D252" t="s">
        <v>1474</v>
      </c>
      <c r="E252" t="s">
        <v>579</v>
      </c>
      <c r="F252">
        <v>1428</v>
      </c>
      <c r="G252">
        <v>1.3</v>
      </c>
      <c r="H252">
        <v>118</v>
      </c>
      <c r="I252">
        <v>33</v>
      </c>
      <c r="J252">
        <v>6.37</v>
      </c>
      <c r="K252">
        <v>41</v>
      </c>
      <c r="L252">
        <v>0.3</v>
      </c>
      <c r="M252">
        <v>6.0999999999999999E-2</v>
      </c>
      <c r="N252">
        <v>0.02</v>
      </c>
      <c r="O252">
        <v>1E-3</v>
      </c>
      <c r="P252">
        <v>2.5000000000000001E-3</v>
      </c>
      <c r="Q252">
        <v>8</v>
      </c>
      <c r="R252">
        <v>13.1</v>
      </c>
      <c r="S252">
        <v>63</v>
      </c>
      <c r="T252">
        <v>2.6</v>
      </c>
      <c r="U252">
        <v>89</v>
      </c>
      <c r="V252">
        <v>34</v>
      </c>
      <c r="W252">
        <v>5.86</v>
      </c>
      <c r="X252">
        <v>44</v>
      </c>
      <c r="Y252">
        <v>0.4</v>
      </c>
      <c r="Z252">
        <v>0.12</v>
      </c>
      <c r="AA252">
        <v>0.2</v>
      </c>
      <c r="AB252">
        <v>2E-3</v>
      </c>
      <c r="AC252">
        <v>0</v>
      </c>
      <c r="AD252">
        <v>4</v>
      </c>
      <c r="AE252">
        <v>17.7</v>
      </c>
      <c r="AF252">
        <v>72</v>
      </c>
      <c r="AG252" s="16">
        <v>0.47299999999999998</v>
      </c>
      <c r="AH252" s="16">
        <v>0.56999999999999995</v>
      </c>
      <c r="AM252" t="str">
        <v>Point Lance</v>
      </c>
    </row>
    <row r="253" spans="1:39" x14ac:dyDescent="0.25">
      <c r="A253" t="s">
        <v>853</v>
      </c>
      <c r="B253" t="s">
        <v>551</v>
      </c>
      <c r="C253" t="s">
        <v>855</v>
      </c>
      <c r="D253" t="s">
        <v>1475</v>
      </c>
      <c r="E253" t="s">
        <v>579</v>
      </c>
      <c r="F253">
        <v>1428</v>
      </c>
      <c r="G253">
        <v>0.9</v>
      </c>
      <c r="H253">
        <v>48</v>
      </c>
      <c r="I253">
        <v>11</v>
      </c>
      <c r="J253">
        <v>6.24</v>
      </c>
      <c r="K253">
        <v>10</v>
      </c>
      <c r="L253">
        <v>0.215</v>
      </c>
      <c r="M253">
        <v>5.5E-2</v>
      </c>
      <c r="N253">
        <v>5.0000000000000001E-3</v>
      </c>
      <c r="O253">
        <v>1E-3</v>
      </c>
      <c r="P253">
        <v>2.5000000000000001E-3</v>
      </c>
      <c r="Q253">
        <v>4</v>
      </c>
      <c r="R253">
        <v>7.7</v>
      </c>
      <c r="S253">
        <v>48</v>
      </c>
      <c r="T253">
        <v>1.7</v>
      </c>
      <c r="U253">
        <v>51</v>
      </c>
      <c r="V253">
        <v>63</v>
      </c>
      <c r="W253">
        <v>4.57</v>
      </c>
      <c r="X253">
        <v>12</v>
      </c>
      <c r="Y253">
        <v>0.19</v>
      </c>
      <c r="Z253">
        <v>0.02</v>
      </c>
      <c r="AA253">
        <v>1.4</v>
      </c>
      <c r="AB253">
        <v>3.8999999999999998E-3</v>
      </c>
      <c r="AC253">
        <v>0</v>
      </c>
      <c r="AD253">
        <v>4</v>
      </c>
      <c r="AE253">
        <v>9.6999999999999993</v>
      </c>
      <c r="AF253">
        <v>37</v>
      </c>
      <c r="AG253" s="16">
        <v>0.25800000000000001</v>
      </c>
      <c r="AH253" s="16">
        <v>0.52</v>
      </c>
      <c r="AM253" t="str">
        <v>Point Leamington</v>
      </c>
    </row>
    <row r="254" spans="1:39" x14ac:dyDescent="0.25">
      <c r="A254" t="s">
        <v>394</v>
      </c>
      <c r="B254" t="s">
        <v>394</v>
      </c>
      <c r="C254" t="s">
        <v>856</v>
      </c>
      <c r="D254" t="s">
        <v>1476</v>
      </c>
      <c r="E254" t="s">
        <v>579</v>
      </c>
      <c r="F254">
        <v>618</v>
      </c>
      <c r="G254">
        <v>11.2</v>
      </c>
      <c r="H254">
        <v>210</v>
      </c>
      <c r="I254">
        <v>5</v>
      </c>
      <c r="J254">
        <v>4.62</v>
      </c>
      <c r="K254">
        <v>18</v>
      </c>
      <c r="L254">
        <v>0.42</v>
      </c>
      <c r="M254">
        <v>1.7000000000000001E-2</v>
      </c>
      <c r="N254">
        <v>5.0000000000000001E-3</v>
      </c>
      <c r="O254">
        <v>4.0000000000000001E-3</v>
      </c>
      <c r="P254">
        <v>5.0000000000000001E-4</v>
      </c>
      <c r="Q254">
        <v>4</v>
      </c>
      <c r="R254">
        <v>14.5</v>
      </c>
      <c r="S254">
        <v>42</v>
      </c>
      <c r="T254">
        <v>3.6</v>
      </c>
      <c r="U254">
        <v>139</v>
      </c>
      <c r="V254">
        <v>27</v>
      </c>
      <c r="W254">
        <v>3.71</v>
      </c>
      <c r="X254">
        <v>41</v>
      </c>
      <c r="Y254">
        <v>0.74</v>
      </c>
      <c r="Z254">
        <v>1.6E-2</v>
      </c>
      <c r="AA254">
        <v>4.2300000000000004</v>
      </c>
      <c r="AB254">
        <v>0.14699999999999999</v>
      </c>
      <c r="AC254">
        <v>0</v>
      </c>
      <c r="AD254">
        <v>9</v>
      </c>
      <c r="AE254">
        <v>15.2</v>
      </c>
      <c r="AF254">
        <v>161</v>
      </c>
      <c r="AG254" s="16">
        <v>1.01</v>
      </c>
      <c r="AH254" s="16">
        <v>1.1499999999999999</v>
      </c>
      <c r="AM254" t="str">
        <v>Point May</v>
      </c>
    </row>
    <row r="255" spans="1:39" x14ac:dyDescent="0.25">
      <c r="A255" t="s">
        <v>394</v>
      </c>
      <c r="B255" t="s">
        <v>395</v>
      </c>
      <c r="C255" t="s">
        <v>856</v>
      </c>
      <c r="D255" t="s">
        <v>1476</v>
      </c>
      <c r="E255" t="s">
        <v>579</v>
      </c>
      <c r="F255">
        <v>618</v>
      </c>
      <c r="G255">
        <v>11.2</v>
      </c>
      <c r="H255">
        <v>210</v>
      </c>
      <c r="I255">
        <v>5</v>
      </c>
      <c r="J255">
        <v>4.62</v>
      </c>
      <c r="K255">
        <v>18</v>
      </c>
      <c r="L255">
        <v>0.42</v>
      </c>
      <c r="M255">
        <v>1.7000000000000001E-2</v>
      </c>
      <c r="N255">
        <v>5.0000000000000001E-3</v>
      </c>
      <c r="O255">
        <v>4.0000000000000001E-3</v>
      </c>
      <c r="P255">
        <v>5.0000000000000001E-4</v>
      </c>
      <c r="Q255">
        <v>4</v>
      </c>
      <c r="R255">
        <v>14.5</v>
      </c>
      <c r="S255">
        <v>42</v>
      </c>
      <c r="T255">
        <v>3.6</v>
      </c>
      <c r="U255">
        <v>139</v>
      </c>
      <c r="V255">
        <v>27</v>
      </c>
      <c r="W255">
        <v>3.71</v>
      </c>
      <c r="X255">
        <v>41</v>
      </c>
      <c r="Y255">
        <v>0.74</v>
      </c>
      <c r="Z255">
        <v>1.6E-2</v>
      </c>
      <c r="AA255">
        <v>4.2300000000000004</v>
      </c>
      <c r="AB255">
        <v>0.14699999999999999</v>
      </c>
      <c r="AC255">
        <v>0</v>
      </c>
      <c r="AD255">
        <v>9</v>
      </c>
      <c r="AE255">
        <v>15.2</v>
      </c>
      <c r="AF255">
        <v>161</v>
      </c>
      <c r="AG255" s="16">
        <v>1.01</v>
      </c>
      <c r="AH255" s="16">
        <v>1.1499999999999999</v>
      </c>
      <c r="AM255" t="str">
        <v>Point of Bay</v>
      </c>
    </row>
    <row r="256" spans="1:39" x14ac:dyDescent="0.25">
      <c r="A256" t="s">
        <v>396</v>
      </c>
      <c r="B256" t="s">
        <v>396</v>
      </c>
      <c r="C256" t="s">
        <v>640</v>
      </c>
      <c r="D256" t="s">
        <v>1477</v>
      </c>
      <c r="E256" t="s">
        <v>579</v>
      </c>
      <c r="F256">
        <v>323</v>
      </c>
      <c r="G256">
        <v>0.7</v>
      </c>
      <c r="H256">
        <v>77</v>
      </c>
      <c r="I256">
        <v>12</v>
      </c>
      <c r="J256">
        <v>6.15</v>
      </c>
      <c r="K256">
        <v>8.8000000000000007</v>
      </c>
      <c r="L256">
        <v>0.2</v>
      </c>
      <c r="M256">
        <v>7.6999999999999999E-2</v>
      </c>
      <c r="N256">
        <v>5.0000000000000001E-3</v>
      </c>
      <c r="O256">
        <v>5.0000000000000001E-4</v>
      </c>
      <c r="P256">
        <v>0</v>
      </c>
      <c r="Q256">
        <v>2</v>
      </c>
      <c r="R256">
        <v>8.9</v>
      </c>
      <c r="S256">
        <v>30</v>
      </c>
      <c r="T256">
        <v>0.9</v>
      </c>
      <c r="U256">
        <v>69</v>
      </c>
      <c r="V256">
        <v>10</v>
      </c>
      <c r="W256">
        <v>4.46</v>
      </c>
      <c r="X256">
        <v>9.1999999999999993</v>
      </c>
      <c r="Y256">
        <v>0.23</v>
      </c>
      <c r="Z256">
        <v>0.08</v>
      </c>
      <c r="AA256">
        <v>0.84</v>
      </c>
      <c r="AB256">
        <v>8.0000000000000002E-3</v>
      </c>
      <c r="AC256">
        <v>0</v>
      </c>
      <c r="AD256">
        <v>37</v>
      </c>
      <c r="AE256">
        <v>10</v>
      </c>
      <c r="AF256">
        <v>39</v>
      </c>
      <c r="AG256" s="16">
        <v>0.36</v>
      </c>
      <c r="AH256" s="16">
        <v>0.56399999999999995</v>
      </c>
      <c r="AM256" t="str">
        <v>Pollards Point</v>
      </c>
    </row>
    <row r="257" spans="1:39" x14ac:dyDescent="0.25">
      <c r="A257" t="s">
        <v>396</v>
      </c>
      <c r="B257" t="s">
        <v>397</v>
      </c>
      <c r="C257" t="s">
        <v>640</v>
      </c>
      <c r="D257" t="s">
        <v>1477</v>
      </c>
      <c r="E257" t="s">
        <v>579</v>
      </c>
      <c r="F257">
        <v>323</v>
      </c>
      <c r="G257">
        <v>0.7</v>
      </c>
      <c r="H257">
        <v>77</v>
      </c>
      <c r="I257">
        <v>12</v>
      </c>
      <c r="J257">
        <v>6.15</v>
      </c>
      <c r="K257">
        <v>8.8000000000000007</v>
      </c>
      <c r="L257">
        <v>0.2</v>
      </c>
      <c r="M257">
        <v>7.6999999999999999E-2</v>
      </c>
      <c r="N257">
        <v>5.0000000000000001E-3</v>
      </c>
      <c r="O257">
        <v>5.0000000000000001E-4</v>
      </c>
      <c r="P257">
        <v>0</v>
      </c>
      <c r="Q257">
        <v>2</v>
      </c>
      <c r="R257">
        <v>8.9</v>
      </c>
      <c r="S257">
        <v>30</v>
      </c>
      <c r="T257">
        <v>0.9</v>
      </c>
      <c r="U257">
        <v>69</v>
      </c>
      <c r="V257">
        <v>10</v>
      </c>
      <c r="W257">
        <v>4.46</v>
      </c>
      <c r="X257">
        <v>9.1999999999999993</v>
      </c>
      <c r="Y257">
        <v>0.23</v>
      </c>
      <c r="Z257">
        <v>0.08</v>
      </c>
      <c r="AA257">
        <v>0.84</v>
      </c>
      <c r="AB257">
        <v>8.0000000000000002E-3</v>
      </c>
      <c r="AC257">
        <v>0</v>
      </c>
      <c r="AD257">
        <v>37</v>
      </c>
      <c r="AE257">
        <v>10</v>
      </c>
      <c r="AF257">
        <v>39</v>
      </c>
      <c r="AG257" s="16">
        <v>0.36</v>
      </c>
      <c r="AH257" s="16">
        <v>0.56399999999999995</v>
      </c>
      <c r="AM257" t="str">
        <v>Pool's Cove</v>
      </c>
    </row>
    <row r="258" spans="1:39" x14ac:dyDescent="0.25">
      <c r="A258" t="s">
        <v>857</v>
      </c>
      <c r="B258" t="s">
        <v>164</v>
      </c>
      <c r="C258" t="s">
        <v>858</v>
      </c>
      <c r="D258" t="s">
        <v>1478</v>
      </c>
      <c r="E258" t="s">
        <v>241</v>
      </c>
      <c r="F258">
        <v>150</v>
      </c>
      <c r="G258">
        <v>0.3</v>
      </c>
      <c r="H258">
        <v>4</v>
      </c>
      <c r="I258">
        <v>130</v>
      </c>
      <c r="J258">
        <v>7.93</v>
      </c>
      <c r="K258">
        <v>123</v>
      </c>
      <c r="L258">
        <v>0.08</v>
      </c>
      <c r="M258">
        <v>5.8000000000000003E-2</v>
      </c>
      <c r="N258">
        <v>3.0999999999999999E-3</v>
      </c>
      <c r="O258">
        <v>5.0000000000000001E-4</v>
      </c>
      <c r="P258">
        <v>6.0000000000000001E-3</v>
      </c>
      <c r="Q258">
        <v>16</v>
      </c>
      <c r="R258">
        <v>2.1</v>
      </c>
      <c r="S258">
        <v>231</v>
      </c>
      <c r="T258">
        <v>1.4</v>
      </c>
      <c r="U258">
        <v>4</v>
      </c>
      <c r="V258">
        <v>140</v>
      </c>
      <c r="W258">
        <v>8.07</v>
      </c>
      <c r="X258">
        <v>82</v>
      </c>
      <c r="Y258">
        <v>0</v>
      </c>
      <c r="Z258">
        <v>8.6999999999999994E-3</v>
      </c>
      <c r="AA258">
        <v>6.8000000000000005E-2</v>
      </c>
      <c r="AB258">
        <v>3.0000000000000001E-3</v>
      </c>
      <c r="AC258">
        <v>5.0000000000000001E-3</v>
      </c>
      <c r="AD258">
        <v>14</v>
      </c>
      <c r="AE258">
        <v>2</v>
      </c>
      <c r="AF258">
        <v>231</v>
      </c>
      <c r="AG258" s="16">
        <v>1.8600000000000002E-2</v>
      </c>
      <c r="AH258" s="16">
        <v>3.5000000000000001E-3</v>
      </c>
      <c r="AM258" t="str">
        <v>Port Albert</v>
      </c>
    </row>
    <row r="259" spans="1:39" x14ac:dyDescent="0.25">
      <c r="A259" t="s">
        <v>857</v>
      </c>
      <c r="B259" t="s">
        <v>526</v>
      </c>
      <c r="C259" t="s">
        <v>859</v>
      </c>
      <c r="D259" t="s">
        <v>1479</v>
      </c>
      <c r="E259" t="s">
        <v>579</v>
      </c>
      <c r="F259">
        <v>150</v>
      </c>
      <c r="G259">
        <v>1.5</v>
      </c>
      <c r="H259">
        <v>30</v>
      </c>
      <c r="I259">
        <v>19</v>
      </c>
      <c r="J259">
        <v>6.02</v>
      </c>
      <c r="K259">
        <v>21</v>
      </c>
      <c r="L259">
        <v>1.2</v>
      </c>
      <c r="M259">
        <v>0.02</v>
      </c>
      <c r="N259">
        <v>0.01</v>
      </c>
      <c r="O259">
        <v>2.9000000000000001E-2</v>
      </c>
      <c r="P259">
        <v>5.0000000000000001E-3</v>
      </c>
      <c r="Q259">
        <v>11</v>
      </c>
      <c r="R259">
        <v>5.5</v>
      </c>
      <c r="S259">
        <v>70</v>
      </c>
      <c r="T259">
        <v>0.9</v>
      </c>
      <c r="U259">
        <v>22</v>
      </c>
      <c r="V259">
        <v>23</v>
      </c>
      <c r="W259">
        <v>4.99</v>
      </c>
      <c r="X259">
        <v>19</v>
      </c>
      <c r="Y259">
        <v>6.2E-2</v>
      </c>
      <c r="Z259">
        <v>9.2999999999999992E-3</v>
      </c>
      <c r="AA259">
        <v>6.0999999999999999E-2</v>
      </c>
      <c r="AB259">
        <v>7.2999999999999996E-4</v>
      </c>
      <c r="AC259">
        <v>0</v>
      </c>
      <c r="AD259">
        <v>4</v>
      </c>
      <c r="AE259">
        <v>5.2</v>
      </c>
      <c r="AF259">
        <v>74</v>
      </c>
      <c r="AG259" s="16">
        <v>0.17</v>
      </c>
      <c r="AH259" s="16">
        <v>0.22</v>
      </c>
      <c r="AM259" t="str">
        <v>Port Anson</v>
      </c>
    </row>
    <row r="260" spans="1:39" x14ac:dyDescent="0.25">
      <c r="A260" t="s">
        <v>160</v>
      </c>
      <c r="B260" t="s">
        <v>160</v>
      </c>
      <c r="C260" t="s">
        <v>651</v>
      </c>
      <c r="D260" t="s">
        <v>1480</v>
      </c>
      <c r="E260" t="s">
        <v>241</v>
      </c>
      <c r="F260">
        <v>173</v>
      </c>
      <c r="G260">
        <v>1</v>
      </c>
      <c r="H260">
        <v>5.3</v>
      </c>
      <c r="I260">
        <v>59</v>
      </c>
      <c r="J260">
        <v>6.43</v>
      </c>
      <c r="K260">
        <v>57</v>
      </c>
      <c r="L260">
        <v>0.03</v>
      </c>
      <c r="M260">
        <v>1.7000000000000001E-2</v>
      </c>
      <c r="N260">
        <v>1.9E-2</v>
      </c>
      <c r="O260">
        <v>5.0000000000000001E-4</v>
      </c>
      <c r="P260">
        <v>1E-3</v>
      </c>
      <c r="Q260">
        <v>6</v>
      </c>
      <c r="R260">
        <v>2.2000000000000002</v>
      </c>
      <c r="S260">
        <v>116</v>
      </c>
      <c r="T260">
        <v>0.6</v>
      </c>
      <c r="U260">
        <v>2</v>
      </c>
      <c r="V260">
        <v>92</v>
      </c>
      <c r="W260">
        <v>6.84</v>
      </c>
      <c r="X260">
        <v>93</v>
      </c>
      <c r="Y260">
        <v>8.5999999999999993E-2</v>
      </c>
      <c r="Z260">
        <v>9.4E-2</v>
      </c>
      <c r="AA260">
        <v>0.36699999999999999</v>
      </c>
      <c r="AB260">
        <v>1.9E-3</v>
      </c>
      <c r="AC260">
        <v>1.2999999999999999E-3</v>
      </c>
      <c r="AD260">
        <v>6</v>
      </c>
      <c r="AE260">
        <v>1.4</v>
      </c>
      <c r="AF260">
        <v>177</v>
      </c>
      <c r="AG260" s="16">
        <v>2.3E-3</v>
      </c>
      <c r="AH260" s="16">
        <v>0</v>
      </c>
      <c r="AM260" t="str">
        <v>Port au Choix</v>
      </c>
    </row>
    <row r="261" spans="1:39" x14ac:dyDescent="0.25">
      <c r="A261" t="s">
        <v>399</v>
      </c>
      <c r="B261" t="s">
        <v>399</v>
      </c>
      <c r="C261" t="s">
        <v>860</v>
      </c>
      <c r="D261" t="s">
        <v>1481</v>
      </c>
      <c r="E261" t="s">
        <v>579</v>
      </c>
      <c r="F261">
        <v>61</v>
      </c>
      <c r="G261">
        <v>1.1000000000000001</v>
      </c>
      <c r="H261">
        <v>162</v>
      </c>
      <c r="I261">
        <v>8</v>
      </c>
      <c r="J261">
        <v>4.18</v>
      </c>
      <c r="K261">
        <v>11</v>
      </c>
      <c r="L261">
        <v>0.45</v>
      </c>
      <c r="M261">
        <v>7.0000000000000007E-2</v>
      </c>
      <c r="N261">
        <v>0.02</v>
      </c>
      <c r="O261">
        <v>1E-3</v>
      </c>
      <c r="P261">
        <v>2.5000000000000001E-3</v>
      </c>
      <c r="Q261">
        <v>6</v>
      </c>
      <c r="R261">
        <v>14.5</v>
      </c>
      <c r="S261">
        <v>958</v>
      </c>
      <c r="T261">
        <v>3.9</v>
      </c>
      <c r="U261">
        <v>110</v>
      </c>
      <c r="V261">
        <v>11</v>
      </c>
      <c r="W261">
        <v>5.86</v>
      </c>
      <c r="X261">
        <v>17</v>
      </c>
      <c r="Y261">
        <v>1.4</v>
      </c>
      <c r="Z261">
        <v>0.21</v>
      </c>
      <c r="AA261">
        <v>0.1</v>
      </c>
      <c r="AB261">
        <v>1.4E-3</v>
      </c>
      <c r="AC261">
        <v>0</v>
      </c>
      <c r="AD261">
        <v>5</v>
      </c>
      <c r="AE261">
        <v>24</v>
      </c>
      <c r="AF261">
        <v>135</v>
      </c>
      <c r="AG261" s="16">
        <v>1.26</v>
      </c>
      <c r="AH261" s="16">
        <v>1.83</v>
      </c>
      <c r="AM261" t="str">
        <v>Port au Port East</v>
      </c>
    </row>
    <row r="262" spans="1:39" x14ac:dyDescent="0.25">
      <c r="A262" t="s">
        <v>400</v>
      </c>
      <c r="B262" t="s">
        <v>400</v>
      </c>
      <c r="C262" t="s">
        <v>861</v>
      </c>
      <c r="D262" t="s">
        <v>1482</v>
      </c>
      <c r="E262" t="s">
        <v>579</v>
      </c>
      <c r="F262">
        <v>675</v>
      </c>
      <c r="G262">
        <v>1.5</v>
      </c>
      <c r="H262">
        <v>90</v>
      </c>
      <c r="I262">
        <v>11</v>
      </c>
      <c r="J262">
        <v>5.37</v>
      </c>
      <c r="K262">
        <v>7</v>
      </c>
      <c r="L262">
        <v>0.6</v>
      </c>
      <c r="M262">
        <v>0.05</v>
      </c>
      <c r="N262">
        <v>5.0000000000000001E-3</v>
      </c>
      <c r="O262">
        <v>1E-3</v>
      </c>
      <c r="P262">
        <v>2.5000000000000001E-3</v>
      </c>
      <c r="Q262">
        <v>4</v>
      </c>
      <c r="R262">
        <v>11.9</v>
      </c>
      <c r="S262">
        <v>30</v>
      </c>
      <c r="T262">
        <v>2.1</v>
      </c>
      <c r="U262">
        <v>62</v>
      </c>
      <c r="V262">
        <v>11</v>
      </c>
      <c r="W262">
        <v>4.46</v>
      </c>
      <c r="X262">
        <v>7.3</v>
      </c>
      <c r="Y262">
        <v>0.77</v>
      </c>
      <c r="Z262">
        <v>0.2</v>
      </c>
      <c r="AA262">
        <v>0.85</v>
      </c>
      <c r="AB262">
        <v>7.0000000000000001E-3</v>
      </c>
      <c r="AC262">
        <v>0</v>
      </c>
      <c r="AD262">
        <v>4</v>
      </c>
      <c r="AE262">
        <v>11</v>
      </c>
      <c r="AF262">
        <v>31</v>
      </c>
      <c r="AG262" s="16">
        <v>0.20300000000000001</v>
      </c>
      <c r="AH262" s="16">
        <v>0.40200000000000002</v>
      </c>
      <c r="AM262" t="str">
        <v>Port au Port West-Aguathuna-Felix Cove</v>
      </c>
    </row>
    <row r="263" spans="1:39" x14ac:dyDescent="0.25">
      <c r="A263" t="s">
        <v>162</v>
      </c>
      <c r="B263" t="s">
        <v>162</v>
      </c>
      <c r="C263" t="s">
        <v>862</v>
      </c>
      <c r="D263" t="s">
        <v>1483</v>
      </c>
      <c r="E263" t="s">
        <v>241</v>
      </c>
      <c r="F263">
        <v>1815</v>
      </c>
      <c r="G263">
        <v>3.7</v>
      </c>
      <c r="H263">
        <v>35</v>
      </c>
      <c r="I263">
        <v>172</v>
      </c>
      <c r="J263">
        <v>7.57</v>
      </c>
      <c r="K263">
        <v>182</v>
      </c>
      <c r="L263">
        <v>0.41</v>
      </c>
      <c r="M263">
        <v>1.6</v>
      </c>
      <c r="N263">
        <v>8.9999999999999993E-3</v>
      </c>
      <c r="O263">
        <v>1.4E-3</v>
      </c>
      <c r="P263">
        <v>5.0000000000000001E-4</v>
      </c>
      <c r="Q263">
        <v>8</v>
      </c>
      <c r="R263">
        <v>0.83</v>
      </c>
      <c r="S263">
        <v>228</v>
      </c>
      <c r="T263">
        <v>1</v>
      </c>
      <c r="U263">
        <v>5</v>
      </c>
      <c r="V263">
        <v>173</v>
      </c>
      <c r="W263">
        <v>7.92</v>
      </c>
      <c r="X263">
        <v>164</v>
      </c>
      <c r="Y263">
        <v>0</v>
      </c>
      <c r="Z263">
        <v>0</v>
      </c>
      <c r="AA263">
        <v>2.1999999999999999E-2</v>
      </c>
      <c r="AB263">
        <v>0</v>
      </c>
      <c r="AC263">
        <v>0</v>
      </c>
      <c r="AD263">
        <v>7</v>
      </c>
      <c r="AE263">
        <v>0.9</v>
      </c>
      <c r="AF263">
        <v>223</v>
      </c>
      <c r="AG263" s="16">
        <v>3.5999999999999999E-3</v>
      </c>
      <c r="AH263" s="16">
        <v>0</v>
      </c>
      <c r="AM263" t="str">
        <v>Port Blandford</v>
      </c>
    </row>
    <row r="264" spans="1:39" x14ac:dyDescent="0.25">
      <c r="A264" t="s">
        <v>401</v>
      </c>
      <c r="B264" t="s">
        <v>401</v>
      </c>
      <c r="C264" t="s">
        <v>863</v>
      </c>
      <c r="D264" t="s">
        <v>1484</v>
      </c>
      <c r="E264" t="s">
        <v>579</v>
      </c>
      <c r="F264">
        <v>103</v>
      </c>
      <c r="G264">
        <v>1.7</v>
      </c>
      <c r="H264">
        <v>285</v>
      </c>
      <c r="I264">
        <v>6</v>
      </c>
      <c r="J264">
        <v>4.6100000000000003</v>
      </c>
      <c r="K264">
        <v>6.2</v>
      </c>
      <c r="L264">
        <v>0.56000000000000005</v>
      </c>
      <c r="M264">
        <v>0.02</v>
      </c>
      <c r="N264">
        <v>0.04</v>
      </c>
      <c r="O264">
        <v>2.5000000000000001E-3</v>
      </c>
      <c r="P264">
        <v>5.0000000000000001E-3</v>
      </c>
      <c r="Q264">
        <v>6</v>
      </c>
      <c r="R264">
        <v>21.1</v>
      </c>
      <c r="S264">
        <v>42</v>
      </c>
      <c r="T264">
        <v>89</v>
      </c>
      <c r="U264">
        <v>310</v>
      </c>
      <c r="V264">
        <v>10</v>
      </c>
      <c r="W264">
        <v>4.9000000000000004</v>
      </c>
      <c r="X264">
        <v>13</v>
      </c>
      <c r="Y264">
        <v>0.81</v>
      </c>
      <c r="Z264">
        <v>0.05</v>
      </c>
      <c r="AA264">
        <v>9.2999999999999999E-2</v>
      </c>
      <c r="AB264">
        <v>2.1999999999999999E-2</v>
      </c>
      <c r="AC264">
        <v>0</v>
      </c>
      <c r="AD264">
        <v>5.2</v>
      </c>
      <c r="AE264">
        <v>22.8</v>
      </c>
      <c r="AF264">
        <v>60</v>
      </c>
      <c r="AG264" s="16">
        <v>0.44</v>
      </c>
      <c r="AH264" s="16">
        <v>0.2</v>
      </c>
      <c r="AM264" t="str">
        <v>Port Hope Simpson</v>
      </c>
    </row>
    <row r="265" spans="1:39" x14ac:dyDescent="0.25">
      <c r="A265" t="s">
        <v>403</v>
      </c>
      <c r="B265" t="s">
        <v>403</v>
      </c>
      <c r="C265" t="s">
        <v>864</v>
      </c>
      <c r="D265" t="s">
        <v>1485</v>
      </c>
      <c r="E265" t="s">
        <v>579</v>
      </c>
      <c r="F265">
        <v>7367</v>
      </c>
      <c r="G265">
        <v>2.5</v>
      </c>
      <c r="H265">
        <v>16</v>
      </c>
      <c r="I265">
        <v>57</v>
      </c>
      <c r="J265">
        <v>6.25</v>
      </c>
      <c r="K265">
        <v>93</v>
      </c>
      <c r="L265">
        <v>0.24</v>
      </c>
      <c r="M265">
        <v>0.13</v>
      </c>
      <c r="N265">
        <v>6.0000000000000001E-3</v>
      </c>
      <c r="O265">
        <v>7.0000000000000001E-3</v>
      </c>
      <c r="P265">
        <v>2.5000000000000001E-3</v>
      </c>
      <c r="Q265">
        <v>4</v>
      </c>
      <c r="R265">
        <v>3.4</v>
      </c>
      <c r="S265">
        <v>74</v>
      </c>
      <c r="T265">
        <v>3.5</v>
      </c>
      <c r="U265">
        <v>8</v>
      </c>
      <c r="V265">
        <v>60</v>
      </c>
      <c r="W265">
        <v>7.14</v>
      </c>
      <c r="X265">
        <v>60</v>
      </c>
      <c r="Y265">
        <v>0.11</v>
      </c>
      <c r="Z265">
        <v>0.1</v>
      </c>
      <c r="AA265">
        <v>0.26500000000000001</v>
      </c>
      <c r="AB265">
        <v>7.5000000000000002E-4</v>
      </c>
      <c r="AC265">
        <v>0</v>
      </c>
      <c r="AD265">
        <v>4</v>
      </c>
      <c r="AE265">
        <v>3.1</v>
      </c>
      <c r="AF265">
        <v>73</v>
      </c>
      <c r="AG265" s="16">
        <v>0.121</v>
      </c>
      <c r="AH265" s="16">
        <v>8.1000000000000003E-2</v>
      </c>
      <c r="AM265" t="str">
        <v>Port Kirwan</v>
      </c>
    </row>
    <row r="266" spans="1:39" x14ac:dyDescent="0.25">
      <c r="A266" t="s">
        <v>404</v>
      </c>
      <c r="B266" t="s">
        <v>404</v>
      </c>
      <c r="C266" t="s">
        <v>865</v>
      </c>
      <c r="D266" t="s">
        <v>1486</v>
      </c>
      <c r="E266" t="s">
        <v>579</v>
      </c>
      <c r="F266">
        <v>286</v>
      </c>
      <c r="G266">
        <v>12.8</v>
      </c>
      <c r="H266">
        <v>126</v>
      </c>
      <c r="I266">
        <v>15</v>
      </c>
      <c r="J266">
        <v>4.66</v>
      </c>
      <c r="K266">
        <v>14</v>
      </c>
      <c r="L266">
        <v>1.26</v>
      </c>
      <c r="M266">
        <v>0.78</v>
      </c>
      <c r="N266">
        <v>1.9E-2</v>
      </c>
      <c r="O266">
        <v>2E-3</v>
      </c>
      <c r="P266">
        <v>5.0000000000000001E-4</v>
      </c>
      <c r="Q266">
        <v>5</v>
      </c>
      <c r="R266">
        <v>15.4</v>
      </c>
      <c r="S266">
        <v>49</v>
      </c>
      <c r="T266">
        <v>3.3</v>
      </c>
      <c r="U266">
        <v>155</v>
      </c>
      <c r="V266">
        <v>16</v>
      </c>
      <c r="W266">
        <v>5.69</v>
      </c>
      <c r="X266">
        <v>18</v>
      </c>
      <c r="Y266">
        <v>0.89</v>
      </c>
      <c r="Z266">
        <v>5.0999999999999997E-2</v>
      </c>
      <c r="AA266">
        <v>0.18</v>
      </c>
      <c r="AB266">
        <v>2E-3</v>
      </c>
      <c r="AC266">
        <v>0</v>
      </c>
      <c r="AD266">
        <v>4</v>
      </c>
      <c r="AE266">
        <v>14.5</v>
      </c>
      <c r="AF266">
        <v>64</v>
      </c>
      <c r="AG266" s="16">
        <v>0.872</v>
      </c>
      <c r="AH266" s="16">
        <v>1.17</v>
      </c>
      <c r="AM266" t="str">
        <v>Port Rexton</v>
      </c>
    </row>
    <row r="267" spans="1:39" x14ac:dyDescent="0.25">
      <c r="A267" t="s">
        <v>404</v>
      </c>
      <c r="B267" t="s">
        <v>405</v>
      </c>
      <c r="C267" t="s">
        <v>865</v>
      </c>
      <c r="D267" t="s">
        <v>1486</v>
      </c>
      <c r="E267" t="s">
        <v>579</v>
      </c>
      <c r="F267">
        <v>286</v>
      </c>
      <c r="G267">
        <v>12.8</v>
      </c>
      <c r="H267">
        <v>126</v>
      </c>
      <c r="I267">
        <v>15</v>
      </c>
      <c r="J267">
        <v>4.66</v>
      </c>
      <c r="K267">
        <v>14</v>
      </c>
      <c r="L267">
        <v>1.26</v>
      </c>
      <c r="M267">
        <v>0.78</v>
      </c>
      <c r="N267">
        <v>1.9E-2</v>
      </c>
      <c r="O267">
        <v>2E-3</v>
      </c>
      <c r="P267">
        <v>5.0000000000000001E-4</v>
      </c>
      <c r="Q267">
        <v>5</v>
      </c>
      <c r="R267">
        <v>15.4</v>
      </c>
      <c r="S267">
        <v>49</v>
      </c>
      <c r="T267">
        <v>3.3</v>
      </c>
      <c r="U267">
        <v>155</v>
      </c>
      <c r="V267">
        <v>16</v>
      </c>
      <c r="W267">
        <v>5.69</v>
      </c>
      <c r="X267">
        <v>18</v>
      </c>
      <c r="Y267">
        <v>0.89</v>
      </c>
      <c r="Z267">
        <v>5.0999999999999997E-2</v>
      </c>
      <c r="AA267">
        <v>0.18</v>
      </c>
      <c r="AB267">
        <v>2E-3</v>
      </c>
      <c r="AC267">
        <v>0</v>
      </c>
      <c r="AD267">
        <v>4</v>
      </c>
      <c r="AE267">
        <v>14.5</v>
      </c>
      <c r="AF267">
        <v>64</v>
      </c>
      <c r="AG267" s="16">
        <v>0.872</v>
      </c>
      <c r="AH267" s="16">
        <v>1.17</v>
      </c>
      <c r="AM267" t="str">
        <v>Port Saunders</v>
      </c>
    </row>
    <row r="268" spans="1:39" x14ac:dyDescent="0.25">
      <c r="A268" t="s">
        <v>163</v>
      </c>
      <c r="B268" t="s">
        <v>163</v>
      </c>
      <c r="C268" t="s">
        <v>866</v>
      </c>
      <c r="D268" t="s">
        <v>1487</v>
      </c>
      <c r="E268" t="s">
        <v>241</v>
      </c>
      <c r="F268">
        <v>130</v>
      </c>
      <c r="G268">
        <v>0.8</v>
      </c>
      <c r="H268">
        <v>2</v>
      </c>
      <c r="I268">
        <v>122</v>
      </c>
      <c r="J268">
        <v>6.89</v>
      </c>
      <c r="K268">
        <v>93</v>
      </c>
      <c r="L268">
        <v>0.12</v>
      </c>
      <c r="M268">
        <v>0.39</v>
      </c>
      <c r="N268">
        <v>3.0000000000000001E-3</v>
      </c>
      <c r="O268">
        <v>5.0000000000000001E-4</v>
      </c>
      <c r="P268">
        <v>5.0000000000000001E-4</v>
      </c>
      <c r="Q268">
        <v>11</v>
      </c>
      <c r="R268">
        <v>1</v>
      </c>
      <c r="S268">
        <v>239</v>
      </c>
      <c r="T268">
        <v>1.9</v>
      </c>
      <c r="U268">
        <v>2</v>
      </c>
      <c r="V268">
        <v>121</v>
      </c>
      <c r="W268">
        <v>7.6</v>
      </c>
      <c r="X268">
        <v>103</v>
      </c>
      <c r="Y268">
        <v>0</v>
      </c>
      <c r="Z268">
        <v>0.12</v>
      </c>
      <c r="AA268">
        <v>1.9E-2</v>
      </c>
      <c r="AB268">
        <v>0</v>
      </c>
      <c r="AC268">
        <v>0</v>
      </c>
      <c r="AD268">
        <v>12</v>
      </c>
      <c r="AE268">
        <v>1.2</v>
      </c>
      <c r="AF268">
        <v>240</v>
      </c>
      <c r="AG268" s="16">
        <v>0</v>
      </c>
      <c r="AH268" s="16">
        <v>0</v>
      </c>
      <c r="AM268" t="str">
        <v>Portland Creek</v>
      </c>
    </row>
    <row r="269" spans="1:39" x14ac:dyDescent="0.25">
      <c r="A269" t="s">
        <v>406</v>
      </c>
      <c r="B269" t="s">
        <v>406</v>
      </c>
      <c r="C269" t="s">
        <v>867</v>
      </c>
      <c r="D269" t="s">
        <v>1488</v>
      </c>
      <c r="E269" t="s">
        <v>579</v>
      </c>
      <c r="F269">
        <v>192</v>
      </c>
      <c r="G269">
        <v>2</v>
      </c>
      <c r="H269">
        <v>13</v>
      </c>
      <c r="I269">
        <v>146</v>
      </c>
      <c r="J269">
        <v>7.25</v>
      </c>
      <c r="K269">
        <v>147</v>
      </c>
      <c r="L269">
        <v>8.3000000000000004E-2</v>
      </c>
      <c r="M269">
        <v>0.03</v>
      </c>
      <c r="N269">
        <v>5.0000000000000001E-3</v>
      </c>
      <c r="O269">
        <v>5.0000000000000001E-4</v>
      </c>
      <c r="P269">
        <v>5.0000000000000001E-4</v>
      </c>
      <c r="Q269">
        <v>5</v>
      </c>
      <c r="R269">
        <v>3.6</v>
      </c>
      <c r="S269">
        <v>188</v>
      </c>
      <c r="T269">
        <v>3.3</v>
      </c>
      <c r="U269">
        <v>9</v>
      </c>
      <c r="V269">
        <v>138</v>
      </c>
      <c r="W269">
        <v>7.86</v>
      </c>
      <c r="X269">
        <v>144</v>
      </c>
      <c r="Y269">
        <v>0</v>
      </c>
      <c r="Z269">
        <v>1.6E-2</v>
      </c>
      <c r="AA269">
        <v>0.157</v>
      </c>
      <c r="AB269">
        <v>0</v>
      </c>
      <c r="AC269">
        <v>0</v>
      </c>
      <c r="AD269">
        <v>4</v>
      </c>
      <c r="AE269">
        <v>4.4000000000000004</v>
      </c>
      <c r="AF269">
        <v>175</v>
      </c>
      <c r="AG269" s="16">
        <v>8.9099999999999999E-2</v>
      </c>
      <c r="AH269" s="16">
        <v>5.8200000000000002E-2</v>
      </c>
      <c r="AM269" t="str">
        <v>Portugal Cove South</v>
      </c>
    </row>
    <row r="270" spans="1:39" x14ac:dyDescent="0.25">
      <c r="A270" t="s">
        <v>407</v>
      </c>
      <c r="B270" t="s">
        <v>407</v>
      </c>
      <c r="C270" t="s">
        <v>868</v>
      </c>
      <c r="D270" t="s">
        <v>1489</v>
      </c>
      <c r="E270" t="s">
        <v>579</v>
      </c>
      <c r="F270">
        <v>550</v>
      </c>
      <c r="G270">
        <v>1.2</v>
      </c>
      <c r="H270">
        <v>41</v>
      </c>
      <c r="I270">
        <v>19</v>
      </c>
      <c r="J270">
        <v>6.42</v>
      </c>
      <c r="K270">
        <v>16</v>
      </c>
      <c r="L270">
        <v>0.15</v>
      </c>
      <c r="M270">
        <v>8.9999999999999993E-3</v>
      </c>
      <c r="N270">
        <v>5.0000000000000001E-3</v>
      </c>
      <c r="O270">
        <v>5.0000000000000001E-4</v>
      </c>
      <c r="P270">
        <v>5.0000000000000001E-3</v>
      </c>
      <c r="Q270">
        <v>3</v>
      </c>
      <c r="R270">
        <v>4.9000000000000004</v>
      </c>
      <c r="S270">
        <v>36</v>
      </c>
      <c r="T270">
        <v>2.4</v>
      </c>
      <c r="U270">
        <v>69</v>
      </c>
      <c r="V270">
        <v>17</v>
      </c>
      <c r="W270">
        <v>6.69</v>
      </c>
      <c r="X270">
        <v>17</v>
      </c>
      <c r="Y270">
        <v>0.35</v>
      </c>
      <c r="Z270">
        <v>2.4E-2</v>
      </c>
      <c r="AA270">
        <v>0.82199999999999995</v>
      </c>
      <c r="AB270">
        <v>1.2999999999999999E-2</v>
      </c>
      <c r="AC270">
        <v>0</v>
      </c>
      <c r="AD270">
        <v>1</v>
      </c>
      <c r="AE270">
        <v>6.1</v>
      </c>
      <c r="AF270">
        <v>34</v>
      </c>
      <c r="AG270" s="16">
        <v>0.108</v>
      </c>
      <c r="AH270" s="16">
        <v>7.7499999999999999E-2</v>
      </c>
      <c r="AM270" t="str">
        <v>Portugal Cove-St. Phillips</v>
      </c>
    </row>
    <row r="271" spans="1:39" x14ac:dyDescent="0.25">
      <c r="A271" t="s">
        <v>408</v>
      </c>
      <c r="B271" t="s">
        <v>408</v>
      </c>
      <c r="C271" t="s">
        <v>869</v>
      </c>
      <c r="D271" t="s">
        <v>1490</v>
      </c>
      <c r="E271" t="s">
        <v>579</v>
      </c>
      <c r="F271">
        <v>510</v>
      </c>
      <c r="G271">
        <v>1.9</v>
      </c>
      <c r="H271">
        <v>120</v>
      </c>
      <c r="I271">
        <v>15</v>
      </c>
      <c r="J271">
        <v>7.14</v>
      </c>
      <c r="K271">
        <v>17</v>
      </c>
      <c r="L271">
        <v>0.26</v>
      </c>
      <c r="M271">
        <v>7.1000000000000004E-3</v>
      </c>
      <c r="N271">
        <v>1.5E-3</v>
      </c>
      <c r="O271">
        <v>0</v>
      </c>
      <c r="P271">
        <v>0</v>
      </c>
      <c r="Q271">
        <v>1.5</v>
      </c>
      <c r="R271">
        <v>11</v>
      </c>
      <c r="S271">
        <v>36</v>
      </c>
      <c r="T271">
        <v>1</v>
      </c>
      <c r="U271">
        <v>76</v>
      </c>
      <c r="V271">
        <v>31</v>
      </c>
      <c r="W271">
        <v>6.93</v>
      </c>
      <c r="X271">
        <v>43</v>
      </c>
      <c r="Y271">
        <v>0.2</v>
      </c>
      <c r="Z271">
        <v>0.11</v>
      </c>
      <c r="AA271">
        <v>8.6999999999999994E-2</v>
      </c>
      <c r="AB271">
        <v>3.8E-3</v>
      </c>
      <c r="AC271">
        <v>0</v>
      </c>
      <c r="AD271">
        <v>4</v>
      </c>
      <c r="AE271">
        <v>8.5</v>
      </c>
      <c r="AF271">
        <v>130</v>
      </c>
      <c r="AG271" s="16">
        <v>0.48899999999999999</v>
      </c>
      <c r="AH271" s="16">
        <v>0.38700000000000001</v>
      </c>
      <c r="AM271" t="str">
        <v>Postville</v>
      </c>
    </row>
    <row r="272" spans="1:39" x14ac:dyDescent="0.25">
      <c r="A272" t="s">
        <v>870</v>
      </c>
      <c r="B272" t="s">
        <v>402</v>
      </c>
      <c r="C272" t="s">
        <v>871</v>
      </c>
      <c r="D272" t="s">
        <v>1491</v>
      </c>
      <c r="E272" t="s">
        <v>579</v>
      </c>
      <c r="F272">
        <v>899</v>
      </c>
      <c r="G272">
        <v>1.6</v>
      </c>
      <c r="H272">
        <v>33</v>
      </c>
      <c r="I272">
        <v>10</v>
      </c>
      <c r="J272">
        <v>6.09</v>
      </c>
      <c r="K272">
        <v>54</v>
      </c>
      <c r="L272">
        <v>0.08</v>
      </c>
      <c r="M272">
        <v>2.4E-2</v>
      </c>
      <c r="N272">
        <v>1.0999999999999999E-2</v>
      </c>
      <c r="O272">
        <v>5.0000000000000001E-4</v>
      </c>
      <c r="P272">
        <v>2.5000000000000001E-2</v>
      </c>
      <c r="Q272">
        <v>4</v>
      </c>
      <c r="R272">
        <v>5.8</v>
      </c>
      <c r="S272">
        <v>44</v>
      </c>
      <c r="T272">
        <v>8.8000000000000007</v>
      </c>
      <c r="U272">
        <v>53</v>
      </c>
      <c r="V272">
        <v>13</v>
      </c>
      <c r="W272">
        <v>6.35</v>
      </c>
      <c r="X272">
        <v>9.3000000000000007</v>
      </c>
      <c r="Y272">
        <v>0.25</v>
      </c>
      <c r="Z272">
        <v>6.8000000000000005E-2</v>
      </c>
      <c r="AA272">
        <v>0.25</v>
      </c>
      <c r="AB272">
        <v>3.5000000000000001E-3</v>
      </c>
      <c r="AC272">
        <v>0</v>
      </c>
      <c r="AD272">
        <v>3</v>
      </c>
      <c r="AE272">
        <v>6.4</v>
      </c>
      <c r="AF272">
        <v>47</v>
      </c>
      <c r="AG272" s="16">
        <v>5.9799999999999999E-2</v>
      </c>
      <c r="AH272" s="16">
        <v>5.8599999999999999E-2</v>
      </c>
      <c r="AM272" t="str">
        <v>Pouch Cove</v>
      </c>
    </row>
    <row r="273" spans="1:39" x14ac:dyDescent="0.25">
      <c r="A273" t="s">
        <v>409</v>
      </c>
      <c r="B273" t="s">
        <v>409</v>
      </c>
      <c r="C273" t="s">
        <v>872</v>
      </c>
      <c r="D273" t="s">
        <v>1492</v>
      </c>
      <c r="E273" t="s">
        <v>579</v>
      </c>
      <c r="F273">
        <v>672</v>
      </c>
      <c r="G273">
        <v>1.7</v>
      </c>
      <c r="H273">
        <v>85</v>
      </c>
      <c r="I273">
        <v>10</v>
      </c>
      <c r="J273">
        <v>4.67</v>
      </c>
      <c r="K273">
        <v>13</v>
      </c>
      <c r="L273">
        <v>0.45</v>
      </c>
      <c r="M273">
        <v>0.16</v>
      </c>
      <c r="N273">
        <v>5.0000000000000001E-3</v>
      </c>
      <c r="O273">
        <v>5.0000000000000001E-4</v>
      </c>
      <c r="P273">
        <v>5.0000000000000001E-3</v>
      </c>
      <c r="Q273">
        <v>6</v>
      </c>
      <c r="R273">
        <v>9.5</v>
      </c>
      <c r="S273">
        <v>36</v>
      </c>
      <c r="T273">
        <v>1.4</v>
      </c>
      <c r="U273">
        <v>92</v>
      </c>
      <c r="V273">
        <v>9.4</v>
      </c>
      <c r="W273">
        <v>5.82</v>
      </c>
      <c r="X273">
        <v>14</v>
      </c>
      <c r="Y273">
        <v>0.43</v>
      </c>
      <c r="Z273">
        <v>1.36</v>
      </c>
      <c r="AA273">
        <v>0.28699999999999998</v>
      </c>
      <c r="AB273">
        <v>1.6000000000000001E-3</v>
      </c>
      <c r="AC273">
        <v>0</v>
      </c>
      <c r="AD273">
        <v>4</v>
      </c>
      <c r="AE273">
        <v>11</v>
      </c>
      <c r="AF273">
        <v>77</v>
      </c>
      <c r="AG273" s="16">
        <v>0.53900000000000003</v>
      </c>
      <c r="AH273" s="16">
        <v>0.66200000000000003</v>
      </c>
      <c r="AM273" t="str">
        <v>Purcell's Harbour</v>
      </c>
    </row>
    <row r="274" spans="1:39" x14ac:dyDescent="0.25">
      <c r="A274" t="s">
        <v>409</v>
      </c>
      <c r="B274" t="s">
        <v>410</v>
      </c>
      <c r="C274" t="s">
        <v>872</v>
      </c>
      <c r="D274" t="s">
        <v>1492</v>
      </c>
      <c r="E274" t="s">
        <v>579</v>
      </c>
      <c r="F274">
        <v>672</v>
      </c>
      <c r="G274">
        <v>1.7</v>
      </c>
      <c r="H274">
        <v>85</v>
      </c>
      <c r="I274">
        <v>10</v>
      </c>
      <c r="J274">
        <v>4.67</v>
      </c>
      <c r="K274">
        <v>13</v>
      </c>
      <c r="L274">
        <v>0.45</v>
      </c>
      <c r="M274">
        <v>0.16</v>
      </c>
      <c r="N274">
        <v>5.0000000000000001E-3</v>
      </c>
      <c r="O274">
        <v>5.0000000000000001E-4</v>
      </c>
      <c r="P274">
        <v>5.0000000000000001E-3</v>
      </c>
      <c r="Q274">
        <v>6</v>
      </c>
      <c r="R274">
        <v>9.5</v>
      </c>
      <c r="S274">
        <v>36</v>
      </c>
      <c r="T274">
        <v>1.4</v>
      </c>
      <c r="U274">
        <v>92</v>
      </c>
      <c r="V274">
        <v>9.4</v>
      </c>
      <c r="W274">
        <v>5.82</v>
      </c>
      <c r="X274">
        <v>14</v>
      </c>
      <c r="Y274">
        <v>0.43</v>
      </c>
      <c r="Z274">
        <v>1.36</v>
      </c>
      <c r="AA274">
        <v>0.28699999999999998</v>
      </c>
      <c r="AB274">
        <v>1.6000000000000001E-3</v>
      </c>
      <c r="AC274">
        <v>0</v>
      </c>
      <c r="AD274">
        <v>4</v>
      </c>
      <c r="AE274">
        <v>11</v>
      </c>
      <c r="AF274">
        <v>77</v>
      </c>
      <c r="AG274" s="16">
        <v>0.53900000000000003</v>
      </c>
      <c r="AH274" s="16">
        <v>0.66200000000000003</v>
      </c>
      <c r="AM274" t="str">
        <v>Pynn's Brook</v>
      </c>
    </row>
    <row r="275" spans="1:39" x14ac:dyDescent="0.25">
      <c r="A275" t="s">
        <v>411</v>
      </c>
      <c r="B275" t="s">
        <v>411</v>
      </c>
      <c r="C275" t="s">
        <v>873</v>
      </c>
      <c r="D275" t="s">
        <v>1493</v>
      </c>
      <c r="E275" t="s">
        <v>579</v>
      </c>
      <c r="F275">
        <v>337</v>
      </c>
      <c r="G275">
        <v>1.1000000000000001</v>
      </c>
      <c r="H275">
        <v>88</v>
      </c>
      <c r="I275">
        <v>13</v>
      </c>
      <c r="J275">
        <v>5.98</v>
      </c>
      <c r="K275">
        <v>27</v>
      </c>
      <c r="L275">
        <v>0.45</v>
      </c>
      <c r="M275">
        <v>7.5999999999999998E-2</v>
      </c>
      <c r="N275">
        <v>5.0000000000000001E-3</v>
      </c>
      <c r="O275">
        <v>5.0000000000000001E-4</v>
      </c>
      <c r="P275">
        <v>5.0000000000000001E-3</v>
      </c>
      <c r="Q275">
        <v>4</v>
      </c>
      <c r="R275">
        <v>13.2</v>
      </c>
      <c r="S275">
        <v>92</v>
      </c>
      <c r="T275">
        <v>1.9</v>
      </c>
      <c r="U275">
        <v>83</v>
      </c>
      <c r="V275">
        <v>24</v>
      </c>
      <c r="W275">
        <v>5.9</v>
      </c>
      <c r="X275">
        <v>21</v>
      </c>
      <c r="Y275">
        <v>0.4</v>
      </c>
      <c r="Z275">
        <v>6.5000000000000002E-2</v>
      </c>
      <c r="AA275">
        <v>0.35799999999999998</v>
      </c>
      <c r="AB275">
        <v>3.3999999999999998E-3</v>
      </c>
      <c r="AC275">
        <v>0</v>
      </c>
      <c r="AD275">
        <v>4</v>
      </c>
      <c r="AE275">
        <v>14.2</v>
      </c>
      <c r="AF275">
        <v>90</v>
      </c>
      <c r="AG275" s="16">
        <v>0.34100000000000003</v>
      </c>
      <c r="AH275" s="16">
        <v>0.37</v>
      </c>
      <c r="AM275" t="str">
        <v>Raleigh</v>
      </c>
    </row>
    <row r="276" spans="1:39" x14ac:dyDescent="0.25">
      <c r="A276" t="s">
        <v>411</v>
      </c>
      <c r="B276" t="s">
        <v>412</v>
      </c>
      <c r="C276" t="s">
        <v>873</v>
      </c>
      <c r="D276" t="s">
        <v>1493</v>
      </c>
      <c r="E276" t="s">
        <v>579</v>
      </c>
      <c r="F276">
        <v>337</v>
      </c>
      <c r="G276">
        <v>1.1000000000000001</v>
      </c>
      <c r="H276">
        <v>88</v>
      </c>
      <c r="I276">
        <v>13</v>
      </c>
      <c r="J276">
        <v>5.98</v>
      </c>
      <c r="K276">
        <v>27</v>
      </c>
      <c r="L276">
        <v>0.45</v>
      </c>
      <c r="M276">
        <v>7.5999999999999998E-2</v>
      </c>
      <c r="N276">
        <v>5.0000000000000001E-3</v>
      </c>
      <c r="O276">
        <v>5.0000000000000001E-4</v>
      </c>
      <c r="P276">
        <v>5.0000000000000001E-3</v>
      </c>
      <c r="Q276">
        <v>4</v>
      </c>
      <c r="R276">
        <v>13.2</v>
      </c>
      <c r="S276">
        <v>92</v>
      </c>
      <c r="T276">
        <v>1.9</v>
      </c>
      <c r="U276">
        <v>83</v>
      </c>
      <c r="V276">
        <v>24</v>
      </c>
      <c r="W276">
        <v>5.9</v>
      </c>
      <c r="X276">
        <v>21</v>
      </c>
      <c r="Y276">
        <v>0.4</v>
      </c>
      <c r="Z276">
        <v>6.5000000000000002E-2</v>
      </c>
      <c r="AA276">
        <v>0.35799999999999998</v>
      </c>
      <c r="AB276">
        <v>3.3999999999999998E-3</v>
      </c>
      <c r="AC276">
        <v>0</v>
      </c>
      <c r="AD276">
        <v>4</v>
      </c>
      <c r="AE276">
        <v>14.2</v>
      </c>
      <c r="AF276">
        <v>90</v>
      </c>
      <c r="AG276" s="16">
        <v>0.34100000000000003</v>
      </c>
      <c r="AH276" s="16">
        <v>0.37</v>
      </c>
      <c r="AM276" t="str">
        <v>Ramea</v>
      </c>
    </row>
    <row r="277" spans="1:39" x14ac:dyDescent="0.25">
      <c r="A277" t="s">
        <v>413</v>
      </c>
      <c r="B277" t="s">
        <v>413</v>
      </c>
      <c r="C277" t="s">
        <v>639</v>
      </c>
      <c r="D277" t="s">
        <v>1312</v>
      </c>
      <c r="E277" t="s">
        <v>579</v>
      </c>
      <c r="F277">
        <v>555</v>
      </c>
      <c r="G277">
        <v>2.1</v>
      </c>
      <c r="H277">
        <v>43</v>
      </c>
      <c r="I277">
        <v>16</v>
      </c>
      <c r="J277">
        <v>6.02</v>
      </c>
      <c r="K277">
        <v>18</v>
      </c>
      <c r="L277">
        <v>0.21</v>
      </c>
      <c r="M277">
        <v>0.18</v>
      </c>
      <c r="N277">
        <v>0.01</v>
      </c>
      <c r="O277">
        <v>5.0000000000000001E-3</v>
      </c>
      <c r="P277">
        <v>2.5000000000000001E-2</v>
      </c>
      <c r="Q277">
        <v>19</v>
      </c>
      <c r="R277">
        <v>8.1</v>
      </c>
      <c r="S277">
        <v>40</v>
      </c>
      <c r="T277">
        <v>12</v>
      </c>
      <c r="U277">
        <v>32</v>
      </c>
      <c r="V277">
        <v>94</v>
      </c>
      <c r="W277">
        <v>5.6</v>
      </c>
      <c r="X277">
        <v>63</v>
      </c>
      <c r="Y277">
        <v>1.2</v>
      </c>
      <c r="Z277">
        <v>0.34</v>
      </c>
      <c r="AA277">
        <v>0.63500000000000001</v>
      </c>
      <c r="AB277">
        <v>4.0000000000000001E-3</v>
      </c>
      <c r="AC277">
        <v>2.7000000000000001E-3</v>
      </c>
      <c r="AD277">
        <v>7.6</v>
      </c>
      <c r="AE277">
        <v>6.6</v>
      </c>
      <c r="AF277">
        <v>120</v>
      </c>
      <c r="AG277" s="16">
        <v>0.216</v>
      </c>
      <c r="AH277" s="16">
        <v>0.95199999999999996</v>
      </c>
      <c r="AM277" t="str">
        <v>Random Sound West</v>
      </c>
    </row>
    <row r="278" spans="1:39" x14ac:dyDescent="0.25">
      <c r="A278" t="s">
        <v>414</v>
      </c>
      <c r="B278" t="s">
        <v>414</v>
      </c>
      <c r="C278" t="s">
        <v>874</v>
      </c>
      <c r="D278" t="s">
        <v>1494</v>
      </c>
      <c r="E278" t="s">
        <v>579</v>
      </c>
      <c r="F278">
        <v>3483</v>
      </c>
      <c r="G278">
        <v>1.64</v>
      </c>
      <c r="H278">
        <v>58</v>
      </c>
      <c r="I278">
        <v>20</v>
      </c>
      <c r="J278">
        <v>5.54</v>
      </c>
      <c r="K278">
        <v>32</v>
      </c>
      <c r="L278">
        <v>0.16</v>
      </c>
      <c r="M278">
        <v>0.13</v>
      </c>
      <c r="N278">
        <v>0.06</v>
      </c>
      <c r="O278">
        <v>5.0000000000000001E-3</v>
      </c>
      <c r="P278">
        <v>5.0000000000000001E-3</v>
      </c>
      <c r="Q278">
        <v>4</v>
      </c>
      <c r="R278">
        <v>10.6</v>
      </c>
      <c r="S278">
        <v>53</v>
      </c>
      <c r="T278">
        <v>5.6</v>
      </c>
      <c r="U278">
        <v>42</v>
      </c>
      <c r="V278">
        <v>14</v>
      </c>
      <c r="W278">
        <v>6.23</v>
      </c>
      <c r="X278">
        <v>17</v>
      </c>
      <c r="Y278">
        <v>0.31</v>
      </c>
      <c r="Z278">
        <v>0.02</v>
      </c>
      <c r="AA278">
        <v>0.53</v>
      </c>
      <c r="AB278">
        <v>9.6000000000000002E-4</v>
      </c>
      <c r="AC278">
        <v>0</v>
      </c>
      <c r="AD278">
        <v>2.1</v>
      </c>
      <c r="AE278">
        <v>9.1</v>
      </c>
      <c r="AF278">
        <v>44</v>
      </c>
      <c r="AG278" s="16">
        <v>0.33700000000000002</v>
      </c>
      <c r="AH278" s="16">
        <v>0.32400000000000001</v>
      </c>
      <c r="AM278" t="str">
        <v>Rattling Brook</v>
      </c>
    </row>
    <row r="279" spans="1:39" x14ac:dyDescent="0.25">
      <c r="A279" t="s">
        <v>415</v>
      </c>
      <c r="B279" t="s">
        <v>415</v>
      </c>
      <c r="C279" t="s">
        <v>875</v>
      </c>
      <c r="D279" t="s">
        <v>1495</v>
      </c>
      <c r="E279" t="s">
        <v>579</v>
      </c>
      <c r="F279">
        <v>108</v>
      </c>
      <c r="G279">
        <v>4.2</v>
      </c>
      <c r="H279">
        <v>49</v>
      </c>
      <c r="I279">
        <v>40</v>
      </c>
      <c r="J279">
        <v>6.7</v>
      </c>
      <c r="K279">
        <v>107</v>
      </c>
      <c r="L279">
        <v>0.27</v>
      </c>
      <c r="M279">
        <v>6.9000000000000006E-2</v>
      </c>
      <c r="N279">
        <v>4.3999999999999997E-2</v>
      </c>
      <c r="O279">
        <v>5.0000000000000001E-4</v>
      </c>
      <c r="P279">
        <v>5.0000000000000001E-3</v>
      </c>
      <c r="Q279">
        <v>76.7</v>
      </c>
      <c r="R279">
        <v>5.5</v>
      </c>
      <c r="S279">
        <v>156</v>
      </c>
      <c r="T279">
        <v>3</v>
      </c>
      <c r="U279">
        <v>30</v>
      </c>
      <c r="V279">
        <v>42</v>
      </c>
      <c r="W279">
        <v>6.88</v>
      </c>
      <c r="X279">
        <v>70</v>
      </c>
      <c r="Y279">
        <v>0.22</v>
      </c>
      <c r="Z279">
        <v>0.03</v>
      </c>
      <c r="AA279">
        <v>0.161</v>
      </c>
      <c r="AB279">
        <v>3.0000000000000001E-3</v>
      </c>
      <c r="AC279">
        <v>0</v>
      </c>
      <c r="AD279">
        <v>30</v>
      </c>
      <c r="AE279">
        <v>6.7</v>
      </c>
      <c r="AF279">
        <v>120</v>
      </c>
      <c r="AG279" s="16">
        <v>0.307</v>
      </c>
      <c r="AH279" s="16">
        <v>0.34300000000000003</v>
      </c>
      <c r="AM279" t="str">
        <v>Red Bay</v>
      </c>
    </row>
    <row r="280" spans="1:39" x14ac:dyDescent="0.25">
      <c r="A280" t="s">
        <v>415</v>
      </c>
      <c r="B280" t="s">
        <v>415</v>
      </c>
      <c r="C280" t="s">
        <v>876</v>
      </c>
      <c r="D280" t="s">
        <v>1496</v>
      </c>
      <c r="E280" t="s">
        <v>579</v>
      </c>
      <c r="F280">
        <v>108</v>
      </c>
      <c r="G280">
        <v>0.89</v>
      </c>
      <c r="H280">
        <v>46</v>
      </c>
      <c r="I280">
        <v>35</v>
      </c>
      <c r="J280">
        <v>6.12</v>
      </c>
      <c r="K280">
        <v>34</v>
      </c>
      <c r="L280">
        <v>0.1</v>
      </c>
      <c r="M280">
        <v>2.1000000000000001E-2</v>
      </c>
      <c r="N280">
        <v>5.0000000000000001E-3</v>
      </c>
      <c r="O280">
        <v>6.0000000000000001E-3</v>
      </c>
      <c r="P280">
        <v>5.0000000000000001E-3</v>
      </c>
      <c r="Q280">
        <v>80.5</v>
      </c>
      <c r="R280">
        <v>5.9</v>
      </c>
      <c r="S280">
        <v>161</v>
      </c>
      <c r="T280">
        <v>0.6</v>
      </c>
      <c r="U280">
        <v>19</v>
      </c>
      <c r="V280">
        <v>48</v>
      </c>
      <c r="W280">
        <v>6.93</v>
      </c>
      <c r="X280">
        <v>37</v>
      </c>
      <c r="Y280">
        <v>0</v>
      </c>
      <c r="Z280">
        <v>0</v>
      </c>
      <c r="AA280">
        <v>0.35199999999999998</v>
      </c>
      <c r="AB280">
        <v>8.9999999999999993E-3</v>
      </c>
      <c r="AC280">
        <v>0</v>
      </c>
      <c r="AD280">
        <v>4</v>
      </c>
      <c r="AE280">
        <v>5.9</v>
      </c>
      <c r="AF280">
        <v>64</v>
      </c>
      <c r="AG280" s="16">
        <v>0.23300000000000001</v>
      </c>
      <c r="AH280" s="16">
        <v>0.314</v>
      </c>
      <c r="AM280" t="str">
        <v>Red Harbour</v>
      </c>
    </row>
    <row r="281" spans="1:39" x14ac:dyDescent="0.25">
      <c r="A281" t="s">
        <v>416</v>
      </c>
      <c r="B281" t="s">
        <v>416</v>
      </c>
      <c r="C281" t="s">
        <v>755</v>
      </c>
      <c r="D281" t="s">
        <v>1383</v>
      </c>
      <c r="E281" t="s">
        <v>579</v>
      </c>
      <c r="F281">
        <v>294</v>
      </c>
      <c r="G281">
        <v>3.75</v>
      </c>
      <c r="H281">
        <v>37</v>
      </c>
      <c r="I281">
        <v>20</v>
      </c>
      <c r="J281">
        <v>6.17</v>
      </c>
      <c r="K281">
        <v>82</v>
      </c>
      <c r="L281">
        <v>0.15</v>
      </c>
      <c r="M281">
        <v>0.12</v>
      </c>
      <c r="N281">
        <v>5.0000000000000001E-3</v>
      </c>
      <c r="O281">
        <v>1E-3</v>
      </c>
      <c r="P281">
        <v>2.5000000000000001E-3</v>
      </c>
      <c r="Q281">
        <v>5</v>
      </c>
      <c r="R281">
        <v>6.8</v>
      </c>
      <c r="S281">
        <v>65</v>
      </c>
      <c r="T281">
        <v>9.4</v>
      </c>
      <c r="U281">
        <v>30</v>
      </c>
      <c r="V281">
        <v>27</v>
      </c>
      <c r="W281">
        <v>5.36</v>
      </c>
      <c r="X281">
        <v>19</v>
      </c>
      <c r="Y281">
        <v>0.52</v>
      </c>
      <c r="Z281">
        <v>3.5999999999999997E-2</v>
      </c>
      <c r="AA281">
        <v>0.42399999999999999</v>
      </c>
      <c r="AB281">
        <v>6.1999999999999998E-3</v>
      </c>
      <c r="AC281">
        <v>1E-3</v>
      </c>
      <c r="AD281">
        <v>4</v>
      </c>
      <c r="AE281">
        <v>7.8</v>
      </c>
      <c r="AF281">
        <v>70</v>
      </c>
      <c r="AG281" s="16">
        <v>0.308</v>
      </c>
      <c r="AH281" s="16">
        <v>0.28000000000000003</v>
      </c>
      <c r="AM281" t="str">
        <v>Reidville</v>
      </c>
    </row>
    <row r="282" spans="1:39" x14ac:dyDescent="0.25">
      <c r="A282" t="s">
        <v>877</v>
      </c>
      <c r="B282" t="s">
        <v>418</v>
      </c>
      <c r="C282" t="s">
        <v>647</v>
      </c>
      <c r="D282" t="s">
        <v>1497</v>
      </c>
      <c r="E282" t="s">
        <v>579</v>
      </c>
      <c r="F282">
        <v>0</v>
      </c>
      <c r="G282">
        <v>1.8</v>
      </c>
      <c r="H282">
        <v>82</v>
      </c>
      <c r="I282">
        <v>15</v>
      </c>
      <c r="J282">
        <v>5.8</v>
      </c>
      <c r="K282">
        <v>29</v>
      </c>
      <c r="L282">
        <v>0.28999999999999998</v>
      </c>
      <c r="M282">
        <v>0.04</v>
      </c>
      <c r="N282">
        <v>0.01</v>
      </c>
      <c r="O282">
        <v>5.0000000000000001E-4</v>
      </c>
      <c r="P282">
        <v>5.0000000000000001E-3</v>
      </c>
      <c r="Q282">
        <v>5</v>
      </c>
      <c r="R282">
        <v>12</v>
      </c>
      <c r="S282">
        <v>39</v>
      </c>
      <c r="T282">
        <v>1.8</v>
      </c>
      <c r="U282">
        <v>173</v>
      </c>
      <c r="V282">
        <v>33</v>
      </c>
      <c r="W282">
        <v>6.22</v>
      </c>
      <c r="X282">
        <v>15</v>
      </c>
      <c r="Y282">
        <v>0.98</v>
      </c>
      <c r="Z282">
        <v>1.9</v>
      </c>
      <c r="AA282">
        <v>5.8999999999999997E-2</v>
      </c>
      <c r="AB282">
        <v>5.0000000000000001E-3</v>
      </c>
      <c r="AC282">
        <v>0</v>
      </c>
      <c r="AD282">
        <v>4</v>
      </c>
      <c r="AE282">
        <v>17.100000000000001</v>
      </c>
      <c r="AF282">
        <v>49</v>
      </c>
      <c r="AG282" s="16">
        <v>0</v>
      </c>
      <c r="AH282" s="16">
        <v>0</v>
      </c>
      <c r="AM282" t="str">
        <v>Renews-Cappahayden</v>
      </c>
    </row>
    <row r="283" spans="1:39" x14ac:dyDescent="0.25">
      <c r="A283" t="s">
        <v>419</v>
      </c>
      <c r="B283" t="s">
        <v>419</v>
      </c>
      <c r="C283" t="s">
        <v>878</v>
      </c>
      <c r="D283" t="s">
        <v>1498</v>
      </c>
      <c r="E283" t="s">
        <v>579</v>
      </c>
      <c r="F283">
        <v>125</v>
      </c>
      <c r="G283">
        <v>2.1</v>
      </c>
      <c r="H283">
        <v>140</v>
      </c>
      <c r="I283">
        <v>13</v>
      </c>
      <c r="J283">
        <v>5.95</v>
      </c>
      <c r="K283">
        <v>13</v>
      </c>
      <c r="L283">
        <v>0.71</v>
      </c>
      <c r="M283">
        <v>7.0000000000000007E-2</v>
      </c>
      <c r="N283">
        <v>0.03</v>
      </c>
      <c r="O283">
        <v>6.0000000000000001E-3</v>
      </c>
      <c r="P283">
        <v>2.5000000000000001E-3</v>
      </c>
      <c r="Q283">
        <v>4</v>
      </c>
      <c r="R283">
        <v>12</v>
      </c>
      <c r="S283">
        <v>49</v>
      </c>
      <c r="T283">
        <v>0.85</v>
      </c>
      <c r="U283">
        <v>91</v>
      </c>
      <c r="V283">
        <v>11</v>
      </c>
      <c r="W283">
        <v>6.08</v>
      </c>
      <c r="X283">
        <v>16</v>
      </c>
      <c r="Y283">
        <v>0.72</v>
      </c>
      <c r="Z283">
        <v>0.25</v>
      </c>
      <c r="AA283">
        <v>0.10299999999999999</v>
      </c>
      <c r="AB283">
        <v>1.8E-3</v>
      </c>
      <c r="AC283">
        <v>0</v>
      </c>
      <c r="AD283">
        <v>6.8</v>
      </c>
      <c r="AE283">
        <v>11</v>
      </c>
      <c r="AF283">
        <v>57</v>
      </c>
      <c r="AG283" s="16">
        <v>4.5100000000000001E-2</v>
      </c>
      <c r="AH283" s="16">
        <v>2.1000000000000001E-2</v>
      </c>
      <c r="AM283" t="str">
        <v>Rigolet</v>
      </c>
    </row>
    <row r="284" spans="1:39" x14ac:dyDescent="0.25">
      <c r="A284" t="s">
        <v>420</v>
      </c>
      <c r="B284" t="s">
        <v>420</v>
      </c>
      <c r="C284" t="s">
        <v>879</v>
      </c>
      <c r="D284" t="s">
        <v>1499</v>
      </c>
      <c r="E284" t="s">
        <v>579</v>
      </c>
      <c r="F284">
        <v>298</v>
      </c>
      <c r="G284">
        <v>1.63</v>
      </c>
      <c r="H284">
        <v>90</v>
      </c>
      <c r="I284">
        <v>20</v>
      </c>
      <c r="J284">
        <v>5.43</v>
      </c>
      <c r="K284">
        <v>7.1</v>
      </c>
      <c r="L284">
        <v>0.32</v>
      </c>
      <c r="M284">
        <v>0.09</v>
      </c>
      <c r="N284">
        <v>0.25</v>
      </c>
      <c r="O284">
        <v>3.0000000000000001E-3</v>
      </c>
      <c r="P284">
        <v>2.5000000000000001E-3</v>
      </c>
      <c r="Q284">
        <v>4.5999999999999996</v>
      </c>
      <c r="R284">
        <v>12.3</v>
      </c>
      <c r="S284">
        <v>44</v>
      </c>
      <c r="T284">
        <v>66</v>
      </c>
      <c r="U284">
        <v>44</v>
      </c>
      <c r="V284">
        <v>24</v>
      </c>
      <c r="W284">
        <v>4.0999999999999996</v>
      </c>
      <c r="X284">
        <v>7.7</v>
      </c>
      <c r="Y284">
        <v>0.26</v>
      </c>
      <c r="Z284">
        <v>0.06</v>
      </c>
      <c r="AA284">
        <v>1.3</v>
      </c>
      <c r="AB284">
        <v>8.9999999999999993E-3</v>
      </c>
      <c r="AC284">
        <v>0</v>
      </c>
      <c r="AD284">
        <v>6</v>
      </c>
      <c r="AE284">
        <v>10.1</v>
      </c>
      <c r="AF284">
        <v>133</v>
      </c>
      <c r="AG284" s="16">
        <v>0.185</v>
      </c>
      <c r="AH284" s="16">
        <v>0.71099999999999997</v>
      </c>
      <c r="AM284" t="str">
        <v>River of Ponds</v>
      </c>
    </row>
    <row r="285" spans="1:39" x14ac:dyDescent="0.25">
      <c r="A285" t="s">
        <v>421</v>
      </c>
      <c r="B285" t="s">
        <v>421</v>
      </c>
      <c r="C285" t="s">
        <v>880</v>
      </c>
      <c r="D285" t="s">
        <v>1500</v>
      </c>
      <c r="E285" t="s">
        <v>579</v>
      </c>
      <c r="F285">
        <v>144</v>
      </c>
      <c r="G285">
        <v>1.5</v>
      </c>
      <c r="H285">
        <v>41</v>
      </c>
      <c r="I285">
        <v>25</v>
      </c>
      <c r="J285">
        <v>6.12</v>
      </c>
      <c r="K285">
        <v>74</v>
      </c>
      <c r="L285">
        <v>6.0999999999999999E-2</v>
      </c>
      <c r="M285">
        <v>7.0000000000000007E-2</v>
      </c>
      <c r="N285">
        <v>0.09</v>
      </c>
      <c r="O285">
        <v>2E-3</v>
      </c>
      <c r="P285">
        <v>5.0000000000000001E-3</v>
      </c>
      <c r="Q285">
        <v>4.0999999999999996</v>
      </c>
      <c r="R285">
        <v>8.1999999999999993</v>
      </c>
      <c r="S285">
        <v>117</v>
      </c>
      <c r="T285">
        <v>1.8</v>
      </c>
      <c r="U285">
        <v>41</v>
      </c>
      <c r="V285">
        <v>36</v>
      </c>
      <c r="W285">
        <v>6.58</v>
      </c>
      <c r="X285">
        <v>33</v>
      </c>
      <c r="Y285">
        <v>0.12</v>
      </c>
      <c r="Z285">
        <v>7.9000000000000001E-2</v>
      </c>
      <c r="AA285">
        <v>0.20399999999999999</v>
      </c>
      <c r="AB285">
        <v>1.9E-3</v>
      </c>
      <c r="AC285">
        <v>0</v>
      </c>
      <c r="AD285">
        <v>3</v>
      </c>
      <c r="AE285">
        <v>7.4</v>
      </c>
      <c r="AF285">
        <v>58</v>
      </c>
      <c r="AG285" s="16">
        <v>0.20599999999999999</v>
      </c>
      <c r="AH285" s="16">
        <v>0.17</v>
      </c>
      <c r="AM285" t="str">
        <v>Riverhead</v>
      </c>
    </row>
    <row r="286" spans="1:39" x14ac:dyDescent="0.25">
      <c r="A286" t="s">
        <v>881</v>
      </c>
      <c r="B286" t="s">
        <v>422</v>
      </c>
      <c r="C286" t="s">
        <v>882</v>
      </c>
      <c r="D286" t="s">
        <v>1501</v>
      </c>
      <c r="E286" t="s">
        <v>579</v>
      </c>
      <c r="F286">
        <v>532</v>
      </c>
      <c r="G286">
        <v>6.2</v>
      </c>
      <c r="H286">
        <v>110</v>
      </c>
      <c r="I286">
        <v>137</v>
      </c>
      <c r="J286">
        <v>6.61</v>
      </c>
      <c r="K286">
        <v>140</v>
      </c>
      <c r="L286">
        <v>0.75</v>
      </c>
      <c r="M286">
        <v>0.06</v>
      </c>
      <c r="N286">
        <v>0.04</v>
      </c>
      <c r="O286">
        <v>0.01</v>
      </c>
      <c r="P286">
        <v>0.01</v>
      </c>
      <c r="Q286">
        <v>11</v>
      </c>
      <c r="R286">
        <v>13.7</v>
      </c>
      <c r="S286">
        <v>242</v>
      </c>
      <c r="T286">
        <v>3.4</v>
      </c>
      <c r="U286">
        <v>72</v>
      </c>
      <c r="V286">
        <v>201</v>
      </c>
      <c r="W286">
        <v>7.18</v>
      </c>
      <c r="X286">
        <v>164</v>
      </c>
      <c r="Y286">
        <v>0.24</v>
      </c>
      <c r="Z286">
        <v>4.4000000000000003E-3</v>
      </c>
      <c r="AA286">
        <v>0.124</v>
      </c>
      <c r="AB286">
        <v>2E-3</v>
      </c>
      <c r="AC286">
        <v>0</v>
      </c>
      <c r="AD286">
        <v>11</v>
      </c>
      <c r="AE286">
        <v>16.3</v>
      </c>
      <c r="AF286">
        <v>285</v>
      </c>
      <c r="AG286" s="16">
        <v>0.59199999999999997</v>
      </c>
      <c r="AH286" s="16">
        <v>0.70299999999999996</v>
      </c>
      <c r="AM286" t="str">
        <v>Robert's Arm</v>
      </c>
    </row>
    <row r="287" spans="1:39" x14ac:dyDescent="0.25">
      <c r="A287" t="s">
        <v>423</v>
      </c>
      <c r="B287" t="s">
        <v>423</v>
      </c>
      <c r="C287" t="s">
        <v>883</v>
      </c>
      <c r="D287" t="s">
        <v>1502</v>
      </c>
      <c r="E287" t="s">
        <v>579</v>
      </c>
      <c r="F287">
        <v>97</v>
      </c>
      <c r="G287">
        <v>0.9</v>
      </c>
      <c r="H287">
        <v>36</v>
      </c>
      <c r="I287">
        <v>16</v>
      </c>
      <c r="J287">
        <v>6.02</v>
      </c>
      <c r="K287">
        <v>14</v>
      </c>
      <c r="L287">
        <v>0.14000000000000001</v>
      </c>
      <c r="M287">
        <v>7.0000000000000007E-2</v>
      </c>
      <c r="N287">
        <v>0.02</v>
      </c>
      <c r="O287">
        <v>5.0000000000000001E-4</v>
      </c>
      <c r="P287">
        <v>5.0000000000000001E-3</v>
      </c>
      <c r="Q287">
        <v>4</v>
      </c>
      <c r="R287">
        <v>6.8</v>
      </c>
      <c r="S287">
        <v>162</v>
      </c>
      <c r="T287">
        <v>1.2</v>
      </c>
      <c r="U287">
        <v>32</v>
      </c>
      <c r="V287">
        <v>14</v>
      </c>
      <c r="W287">
        <v>4.47</v>
      </c>
      <c r="X287">
        <v>7.1</v>
      </c>
      <c r="Y287">
        <v>0.11</v>
      </c>
      <c r="Z287">
        <v>0.28000000000000003</v>
      </c>
      <c r="AA287">
        <v>6.7000000000000004E-2</v>
      </c>
      <c r="AB287">
        <v>1E-3</v>
      </c>
      <c r="AC287">
        <v>0</v>
      </c>
      <c r="AD287">
        <v>13</v>
      </c>
      <c r="AE287">
        <v>6.8</v>
      </c>
      <c r="AF287">
        <v>50</v>
      </c>
      <c r="AG287" s="16">
        <v>0.17799999999999999</v>
      </c>
      <c r="AH287" s="16">
        <v>0.13</v>
      </c>
      <c r="AM287" t="str">
        <v>Rocky Harbour</v>
      </c>
    </row>
    <row r="288" spans="1:39" x14ac:dyDescent="0.25">
      <c r="A288" t="s">
        <v>424</v>
      </c>
      <c r="B288" t="s">
        <v>424</v>
      </c>
      <c r="C288" t="s">
        <v>884</v>
      </c>
      <c r="D288" t="s">
        <v>1503</v>
      </c>
      <c r="E288" t="s">
        <v>579</v>
      </c>
      <c r="F288">
        <v>545</v>
      </c>
      <c r="G288">
        <v>6.6</v>
      </c>
      <c r="H288">
        <v>254</v>
      </c>
      <c r="I288">
        <v>15</v>
      </c>
      <c r="J288">
        <v>4.79</v>
      </c>
      <c r="K288">
        <v>13</v>
      </c>
      <c r="L288">
        <v>2.4</v>
      </c>
      <c r="M288">
        <v>0.31</v>
      </c>
      <c r="N288">
        <v>0.08</v>
      </c>
      <c r="O288">
        <v>2E-3</v>
      </c>
      <c r="P288">
        <v>5.0000000000000001E-3</v>
      </c>
      <c r="Q288">
        <v>4</v>
      </c>
      <c r="R288">
        <v>18.2</v>
      </c>
      <c r="S288">
        <v>70</v>
      </c>
      <c r="T288">
        <v>3.8</v>
      </c>
      <c r="U288">
        <v>22</v>
      </c>
      <c r="V288">
        <v>60</v>
      </c>
      <c r="W288">
        <v>6.6</v>
      </c>
      <c r="X288">
        <v>7.5</v>
      </c>
      <c r="Y288">
        <v>0.59</v>
      </c>
      <c r="Z288">
        <v>0.05</v>
      </c>
      <c r="AA288">
        <v>7.1999999999999995E-2</v>
      </c>
      <c r="AB288">
        <v>0</v>
      </c>
      <c r="AC288">
        <v>0</v>
      </c>
      <c r="AD288">
        <v>59</v>
      </c>
      <c r="AE288">
        <v>7</v>
      </c>
      <c r="AF288">
        <v>198</v>
      </c>
      <c r="AG288" s="16">
        <v>0.24</v>
      </c>
      <c r="AH288" s="16">
        <v>0.16</v>
      </c>
      <c r="AM288" t="str">
        <v>Roddickton-Bide Arm</v>
      </c>
    </row>
    <row r="289" spans="1:39" x14ac:dyDescent="0.25">
      <c r="A289" t="s">
        <v>885</v>
      </c>
      <c r="B289" t="s">
        <v>425</v>
      </c>
      <c r="C289" t="s">
        <v>886</v>
      </c>
      <c r="D289" t="s">
        <v>1504</v>
      </c>
      <c r="E289" t="s">
        <v>579</v>
      </c>
      <c r="F289">
        <v>220</v>
      </c>
      <c r="G289">
        <v>3.11</v>
      </c>
      <c r="H289">
        <v>100</v>
      </c>
      <c r="I289">
        <v>10</v>
      </c>
      <c r="J289">
        <v>5.84</v>
      </c>
      <c r="K289">
        <v>18</v>
      </c>
      <c r="L289">
        <v>0.67</v>
      </c>
      <c r="M289">
        <v>0.14000000000000001</v>
      </c>
      <c r="N289">
        <v>0.06</v>
      </c>
      <c r="O289">
        <v>6.0000000000000001E-3</v>
      </c>
      <c r="P289">
        <v>2.5000000000000001E-3</v>
      </c>
      <c r="Q289">
        <v>4</v>
      </c>
      <c r="R289">
        <v>12</v>
      </c>
      <c r="S289">
        <v>68</v>
      </c>
      <c r="T289">
        <v>1.6</v>
      </c>
      <c r="U289">
        <v>72</v>
      </c>
      <c r="V289">
        <v>28</v>
      </c>
      <c r="W289">
        <v>6</v>
      </c>
      <c r="X289">
        <v>17</v>
      </c>
      <c r="Y289">
        <v>0.32</v>
      </c>
      <c r="Z289">
        <v>8.5000000000000006E-2</v>
      </c>
      <c r="AA289">
        <v>0.16200000000000001</v>
      </c>
      <c r="AB289">
        <v>8.1999999999999998E-4</v>
      </c>
      <c r="AC289">
        <v>0</v>
      </c>
      <c r="AD289">
        <v>3</v>
      </c>
      <c r="AE289">
        <v>11</v>
      </c>
      <c r="AF289">
        <v>72</v>
      </c>
      <c r="AG289" s="16">
        <v>0.47</v>
      </c>
      <c r="AH289" s="16">
        <v>0.61599999999999999</v>
      </c>
      <c r="AM289" t="str">
        <v>Rose Blanche-Harbour Le Cou</v>
      </c>
    </row>
    <row r="290" spans="1:39" x14ac:dyDescent="0.25">
      <c r="A290" t="s">
        <v>885</v>
      </c>
      <c r="B290" t="s">
        <v>426</v>
      </c>
      <c r="C290" t="s">
        <v>886</v>
      </c>
      <c r="D290" t="s">
        <v>1504</v>
      </c>
      <c r="E290" t="s">
        <v>579</v>
      </c>
      <c r="F290">
        <v>220</v>
      </c>
      <c r="G290">
        <v>3.11</v>
      </c>
      <c r="H290">
        <v>100</v>
      </c>
      <c r="I290">
        <v>10</v>
      </c>
      <c r="J290">
        <v>5.84</v>
      </c>
      <c r="K290">
        <v>18</v>
      </c>
      <c r="L290">
        <v>0.67</v>
      </c>
      <c r="M290">
        <v>0.14000000000000001</v>
      </c>
      <c r="N290">
        <v>0.06</v>
      </c>
      <c r="O290">
        <v>6.0000000000000001E-3</v>
      </c>
      <c r="P290">
        <v>2.5000000000000001E-3</v>
      </c>
      <c r="Q290">
        <v>4</v>
      </c>
      <c r="R290">
        <v>12</v>
      </c>
      <c r="S290">
        <v>68</v>
      </c>
      <c r="T290">
        <v>1.6</v>
      </c>
      <c r="U290">
        <v>72</v>
      </c>
      <c r="V290">
        <v>28</v>
      </c>
      <c r="W290">
        <v>6</v>
      </c>
      <c r="X290">
        <v>17</v>
      </c>
      <c r="Y290">
        <v>0.32</v>
      </c>
      <c r="Z290">
        <v>8.5000000000000006E-2</v>
      </c>
      <c r="AA290">
        <v>0.16200000000000001</v>
      </c>
      <c r="AB290">
        <v>8.1999999999999998E-4</v>
      </c>
      <c r="AC290">
        <v>0</v>
      </c>
      <c r="AD290">
        <v>3</v>
      </c>
      <c r="AE290">
        <v>11</v>
      </c>
      <c r="AF290">
        <v>72</v>
      </c>
      <c r="AG290" s="16">
        <v>0.47</v>
      </c>
      <c r="AH290" s="16">
        <v>0.61599999999999999</v>
      </c>
      <c r="AM290" t="str">
        <v>Rushoon</v>
      </c>
    </row>
    <row r="291" spans="1:39" x14ac:dyDescent="0.25">
      <c r="A291" t="s">
        <v>427</v>
      </c>
      <c r="B291" t="s">
        <v>427</v>
      </c>
      <c r="C291" t="s">
        <v>887</v>
      </c>
      <c r="D291" t="s">
        <v>1505</v>
      </c>
      <c r="E291" t="s">
        <v>579</v>
      </c>
      <c r="F291">
        <v>265</v>
      </c>
      <c r="G291">
        <v>1.8</v>
      </c>
      <c r="H291">
        <v>33</v>
      </c>
      <c r="I291">
        <v>53</v>
      </c>
      <c r="J291">
        <v>6.81</v>
      </c>
      <c r="K291">
        <v>51</v>
      </c>
      <c r="L291">
        <v>7.9000000000000001E-2</v>
      </c>
      <c r="M291">
        <v>0.03</v>
      </c>
      <c r="N291">
        <v>0.03</v>
      </c>
      <c r="O291">
        <v>5.0000000000000001E-4</v>
      </c>
      <c r="P291">
        <v>5.0000000000000001E-3</v>
      </c>
      <c r="Q291">
        <v>6</v>
      </c>
      <c r="R291">
        <v>7.4</v>
      </c>
      <c r="S291">
        <v>79</v>
      </c>
      <c r="T291">
        <v>2.4</v>
      </c>
      <c r="U291">
        <v>31</v>
      </c>
      <c r="V291">
        <v>54</v>
      </c>
      <c r="W291">
        <v>7.16</v>
      </c>
      <c r="X291">
        <v>64</v>
      </c>
      <c r="Y291">
        <v>0.18</v>
      </c>
      <c r="Z291">
        <v>0.04</v>
      </c>
      <c r="AA291">
        <v>0.222</v>
      </c>
      <c r="AB291">
        <v>1.5E-3</v>
      </c>
      <c r="AC291">
        <v>0</v>
      </c>
      <c r="AD291">
        <v>3</v>
      </c>
      <c r="AE291">
        <v>8.1999999999999993</v>
      </c>
      <c r="AF291">
        <v>86</v>
      </c>
      <c r="AG291" s="16">
        <v>0.223</v>
      </c>
      <c r="AH291" s="16">
        <v>0.28299999999999997</v>
      </c>
      <c r="AM291" t="str">
        <v>Salmon Cove</v>
      </c>
    </row>
    <row r="292" spans="1:39" x14ac:dyDescent="0.25">
      <c r="A292" t="s">
        <v>428</v>
      </c>
      <c r="B292" t="s">
        <v>428</v>
      </c>
      <c r="C292" t="s">
        <v>888</v>
      </c>
      <c r="D292" t="s">
        <v>1506</v>
      </c>
      <c r="E292" t="s">
        <v>579</v>
      </c>
      <c r="F292">
        <v>341</v>
      </c>
      <c r="G292">
        <v>3.8</v>
      </c>
      <c r="H292">
        <v>55</v>
      </c>
      <c r="I292">
        <v>182</v>
      </c>
      <c r="J292">
        <v>8.15</v>
      </c>
      <c r="K292">
        <v>198</v>
      </c>
      <c r="L292">
        <v>0.11799999999999999</v>
      </c>
      <c r="M292">
        <v>5.0000000000000001E-3</v>
      </c>
      <c r="N292">
        <v>5.0000000000000001E-3</v>
      </c>
      <c r="O292">
        <v>5.0000000000000001E-4</v>
      </c>
      <c r="P292">
        <v>5.0000000000000001E-4</v>
      </c>
      <c r="Q292">
        <v>9</v>
      </c>
      <c r="R292">
        <v>8.6999999999999993</v>
      </c>
      <c r="S292">
        <v>265</v>
      </c>
      <c r="T292">
        <v>3.5</v>
      </c>
      <c r="U292">
        <v>37</v>
      </c>
      <c r="V292">
        <v>192</v>
      </c>
      <c r="W292">
        <v>7.74</v>
      </c>
      <c r="X292">
        <v>203</v>
      </c>
      <c r="Y292">
        <v>0.12</v>
      </c>
      <c r="Z292">
        <v>0.02</v>
      </c>
      <c r="AA292">
        <v>2.7E-2</v>
      </c>
      <c r="AB292">
        <v>7.2000000000000005E-4</v>
      </c>
      <c r="AC292">
        <v>0</v>
      </c>
      <c r="AD292">
        <v>10</v>
      </c>
      <c r="AE292">
        <v>6.4</v>
      </c>
      <c r="AF292">
        <v>269</v>
      </c>
      <c r="AG292" s="16">
        <v>0.17899999999999999</v>
      </c>
      <c r="AH292" s="16">
        <v>0.182</v>
      </c>
      <c r="AM292" t="str">
        <v>Salvage</v>
      </c>
    </row>
    <row r="293" spans="1:39" x14ac:dyDescent="0.25">
      <c r="A293" t="s">
        <v>889</v>
      </c>
      <c r="B293" t="s">
        <v>156</v>
      </c>
      <c r="C293" t="s">
        <v>890</v>
      </c>
      <c r="D293" t="s">
        <v>1507</v>
      </c>
      <c r="E293" t="s">
        <v>241</v>
      </c>
      <c r="F293">
        <v>438</v>
      </c>
      <c r="G293">
        <v>0.3</v>
      </c>
      <c r="H293">
        <v>24</v>
      </c>
      <c r="I293">
        <v>124</v>
      </c>
      <c r="J293">
        <v>7.54</v>
      </c>
      <c r="K293">
        <v>217</v>
      </c>
      <c r="L293">
        <v>0.26</v>
      </c>
      <c r="M293">
        <v>1.6</v>
      </c>
      <c r="N293">
        <v>3.0000000000000001E-3</v>
      </c>
      <c r="O293">
        <v>5.9999999999999995E-4</v>
      </c>
      <c r="P293">
        <v>5.0000000000000001E-4</v>
      </c>
      <c r="Q293">
        <v>20</v>
      </c>
      <c r="R293">
        <v>5.0999999999999996</v>
      </c>
      <c r="S293">
        <v>504</v>
      </c>
      <c r="T293">
        <v>1.6</v>
      </c>
      <c r="U293">
        <v>14</v>
      </c>
      <c r="V293">
        <v>100</v>
      </c>
      <c r="W293">
        <v>7.65</v>
      </c>
      <c r="X293">
        <v>155</v>
      </c>
      <c r="Y293">
        <v>0</v>
      </c>
      <c r="Z293">
        <v>0.16</v>
      </c>
      <c r="AA293">
        <v>3.9E-2</v>
      </c>
      <c r="AB293">
        <v>0</v>
      </c>
      <c r="AC293">
        <v>0</v>
      </c>
      <c r="AD293">
        <v>14</v>
      </c>
      <c r="AE293">
        <v>3.1</v>
      </c>
      <c r="AF293">
        <v>313</v>
      </c>
      <c r="AG293" s="16">
        <v>8.4699999999999998E-2</v>
      </c>
      <c r="AH293" s="16">
        <v>7.7499999999999999E-2</v>
      </c>
      <c r="AM293" t="str">
        <v>Sandringham</v>
      </c>
    </row>
    <row r="294" spans="1:39" x14ac:dyDescent="0.25">
      <c r="A294" t="s">
        <v>889</v>
      </c>
      <c r="B294" t="s">
        <v>225</v>
      </c>
      <c r="C294" t="s">
        <v>891</v>
      </c>
      <c r="D294" t="s">
        <v>1508</v>
      </c>
      <c r="E294" t="s">
        <v>241</v>
      </c>
      <c r="F294">
        <v>438</v>
      </c>
      <c r="G294">
        <v>0.8</v>
      </c>
      <c r="H294">
        <v>3</v>
      </c>
      <c r="I294">
        <v>130</v>
      </c>
      <c r="J294">
        <v>7.76</v>
      </c>
      <c r="K294">
        <v>131</v>
      </c>
      <c r="L294">
        <v>0.11</v>
      </c>
      <c r="M294">
        <v>0.2</v>
      </c>
      <c r="N294">
        <v>4.4000000000000003E-3</v>
      </c>
      <c r="O294">
        <v>5.0000000000000001E-4</v>
      </c>
      <c r="P294">
        <v>5.0000000000000001E-3</v>
      </c>
      <c r="Q294">
        <v>19</v>
      </c>
      <c r="R294">
        <v>1.5</v>
      </c>
      <c r="S294">
        <v>400</v>
      </c>
      <c r="T294">
        <v>1.3</v>
      </c>
      <c r="U294">
        <v>10</v>
      </c>
      <c r="V294">
        <v>131</v>
      </c>
      <c r="W294">
        <v>8.84</v>
      </c>
      <c r="X294">
        <v>21</v>
      </c>
      <c r="Y294">
        <v>0</v>
      </c>
      <c r="Z294">
        <v>0</v>
      </c>
      <c r="AA294">
        <v>9.5E-4</v>
      </c>
      <c r="AB294">
        <v>0</v>
      </c>
      <c r="AC294">
        <v>2E-3</v>
      </c>
      <c r="AD294">
        <v>15</v>
      </c>
      <c r="AE294">
        <v>1.5</v>
      </c>
      <c r="AF294">
        <v>253</v>
      </c>
      <c r="AG294" s="16">
        <v>1.2E-2</v>
      </c>
      <c r="AH294" s="16">
        <v>2.8E-3</v>
      </c>
      <c r="AM294" t="str">
        <v>Sandy Cove</v>
      </c>
    </row>
    <row r="295" spans="1:39" x14ac:dyDescent="0.25">
      <c r="A295" t="s">
        <v>429</v>
      </c>
      <c r="B295" t="s">
        <v>429</v>
      </c>
      <c r="C295" t="s">
        <v>892</v>
      </c>
      <c r="D295" t="s">
        <v>1509</v>
      </c>
      <c r="E295" t="s">
        <v>579</v>
      </c>
      <c r="F295">
        <v>361</v>
      </c>
      <c r="G295">
        <v>4</v>
      </c>
      <c r="H295">
        <v>64</v>
      </c>
      <c r="I295">
        <v>9</v>
      </c>
      <c r="J295">
        <v>5.88</v>
      </c>
      <c r="K295">
        <v>10</v>
      </c>
      <c r="L295">
        <v>0.26</v>
      </c>
      <c r="M295">
        <v>3.4000000000000002E-2</v>
      </c>
      <c r="N295">
        <v>2.5000000000000001E-3</v>
      </c>
      <c r="O295">
        <v>1E-3</v>
      </c>
      <c r="P295">
        <v>2.5000000000000001E-3</v>
      </c>
      <c r="Q295">
        <v>3</v>
      </c>
      <c r="R295">
        <v>7.3</v>
      </c>
      <c r="S295">
        <v>24</v>
      </c>
      <c r="T295">
        <v>5</v>
      </c>
      <c r="U295">
        <v>53</v>
      </c>
      <c r="V295">
        <v>12</v>
      </c>
      <c r="W295">
        <v>5.98</v>
      </c>
      <c r="X295">
        <v>12</v>
      </c>
      <c r="Y295">
        <v>0.42</v>
      </c>
      <c r="Z295">
        <v>9.6000000000000002E-2</v>
      </c>
      <c r="AA295">
        <v>0.21</v>
      </c>
      <c r="AB295">
        <v>6.6E-4</v>
      </c>
      <c r="AC295">
        <v>0</v>
      </c>
      <c r="AD295">
        <v>4.3</v>
      </c>
      <c r="AE295">
        <v>7.7</v>
      </c>
      <c r="AF295">
        <v>31</v>
      </c>
      <c r="AG295" s="16">
        <v>0.245</v>
      </c>
      <c r="AH295" s="16">
        <v>0.49199999999999999</v>
      </c>
      <c r="AM295" t="str">
        <v>Seal Cove (FB)</v>
      </c>
    </row>
    <row r="296" spans="1:39" x14ac:dyDescent="0.25">
      <c r="A296" t="s">
        <v>429</v>
      </c>
      <c r="B296" t="s">
        <v>430</v>
      </c>
      <c r="C296" t="s">
        <v>892</v>
      </c>
      <c r="D296" t="s">
        <v>1509</v>
      </c>
      <c r="E296" t="s">
        <v>579</v>
      </c>
      <c r="F296">
        <v>361</v>
      </c>
      <c r="G296">
        <v>4</v>
      </c>
      <c r="H296">
        <v>64</v>
      </c>
      <c r="I296">
        <v>9</v>
      </c>
      <c r="J296">
        <v>5.88</v>
      </c>
      <c r="K296">
        <v>10</v>
      </c>
      <c r="L296">
        <v>0.26</v>
      </c>
      <c r="M296">
        <v>3.4000000000000002E-2</v>
      </c>
      <c r="N296">
        <v>2.5000000000000001E-3</v>
      </c>
      <c r="O296">
        <v>1E-3</v>
      </c>
      <c r="P296">
        <v>2.5000000000000001E-3</v>
      </c>
      <c r="Q296">
        <v>3</v>
      </c>
      <c r="R296">
        <v>7.3</v>
      </c>
      <c r="S296">
        <v>24</v>
      </c>
      <c r="T296">
        <v>5</v>
      </c>
      <c r="U296">
        <v>53</v>
      </c>
      <c r="V296">
        <v>12</v>
      </c>
      <c r="W296">
        <v>5.98</v>
      </c>
      <c r="X296">
        <v>12</v>
      </c>
      <c r="Y296">
        <v>0.42</v>
      </c>
      <c r="Z296">
        <v>9.6000000000000002E-2</v>
      </c>
      <c r="AA296">
        <v>0.21</v>
      </c>
      <c r="AB296">
        <v>6.6E-4</v>
      </c>
      <c r="AC296">
        <v>0</v>
      </c>
      <c r="AD296">
        <v>4.3</v>
      </c>
      <c r="AE296">
        <v>7.7</v>
      </c>
      <c r="AF296">
        <v>31</v>
      </c>
      <c r="AG296" s="16">
        <v>0.245</v>
      </c>
      <c r="AH296" s="16">
        <v>0.49199999999999999</v>
      </c>
      <c r="AM296" t="str">
        <v>Seal Cove (WB)</v>
      </c>
    </row>
    <row r="297" spans="1:39" x14ac:dyDescent="0.25">
      <c r="A297" t="s">
        <v>431</v>
      </c>
      <c r="B297" t="s">
        <v>431</v>
      </c>
      <c r="C297" t="s">
        <v>893</v>
      </c>
      <c r="D297" t="s">
        <v>1510</v>
      </c>
      <c r="E297" t="s">
        <v>579</v>
      </c>
      <c r="F297">
        <v>383</v>
      </c>
      <c r="G297">
        <v>1.9</v>
      </c>
      <c r="H297">
        <v>90</v>
      </c>
      <c r="I297">
        <v>17</v>
      </c>
      <c r="J297">
        <v>5.23</v>
      </c>
      <c r="K297">
        <v>3</v>
      </c>
      <c r="L297">
        <v>0.37</v>
      </c>
      <c r="M297">
        <v>0.02</v>
      </c>
      <c r="N297">
        <v>5.0000000000000001E-3</v>
      </c>
      <c r="O297">
        <v>5.0000000000000001E-4</v>
      </c>
      <c r="P297">
        <v>5.0000000000000001E-4</v>
      </c>
      <c r="Q297">
        <v>4</v>
      </c>
      <c r="R297">
        <v>9</v>
      </c>
      <c r="S297">
        <v>22</v>
      </c>
      <c r="T297">
        <v>1.5</v>
      </c>
      <c r="U297">
        <v>75</v>
      </c>
      <c r="V297">
        <v>9</v>
      </c>
      <c r="W297">
        <v>5.61</v>
      </c>
      <c r="X297">
        <v>7</v>
      </c>
      <c r="Y297">
        <v>0.44</v>
      </c>
      <c r="Z297">
        <v>0.08</v>
      </c>
      <c r="AA297">
        <v>6.5000000000000002E-2</v>
      </c>
      <c r="AB297">
        <v>0</v>
      </c>
      <c r="AC297">
        <v>0</v>
      </c>
      <c r="AD297">
        <v>0</v>
      </c>
      <c r="AE297">
        <v>9.9</v>
      </c>
      <c r="AF297">
        <v>31</v>
      </c>
      <c r="AG297" s="16">
        <v>0.71399999999999997</v>
      </c>
      <c r="AH297" s="16">
        <v>0.69</v>
      </c>
      <c r="AM297" t="str">
        <v>Sheaves Cove</v>
      </c>
    </row>
    <row r="298" spans="1:39" x14ac:dyDescent="0.25">
      <c r="A298" t="s">
        <v>431</v>
      </c>
      <c r="B298" t="s">
        <v>432</v>
      </c>
      <c r="C298" t="s">
        <v>893</v>
      </c>
      <c r="D298" t="s">
        <v>1510</v>
      </c>
      <c r="E298" t="s">
        <v>579</v>
      </c>
      <c r="F298">
        <v>383</v>
      </c>
      <c r="G298">
        <v>1.9</v>
      </c>
      <c r="H298">
        <v>90</v>
      </c>
      <c r="I298">
        <v>17</v>
      </c>
      <c r="J298">
        <v>5.23</v>
      </c>
      <c r="K298">
        <v>3</v>
      </c>
      <c r="L298">
        <v>0.37</v>
      </c>
      <c r="M298">
        <v>0.02</v>
      </c>
      <c r="N298">
        <v>5.0000000000000001E-3</v>
      </c>
      <c r="O298">
        <v>5.0000000000000001E-4</v>
      </c>
      <c r="P298">
        <v>5.0000000000000001E-4</v>
      </c>
      <c r="Q298">
        <v>4</v>
      </c>
      <c r="R298">
        <v>9</v>
      </c>
      <c r="S298">
        <v>22</v>
      </c>
      <c r="T298">
        <v>1.5</v>
      </c>
      <c r="U298">
        <v>75</v>
      </c>
      <c r="V298">
        <v>9</v>
      </c>
      <c r="W298">
        <v>5.61</v>
      </c>
      <c r="X298">
        <v>7</v>
      </c>
      <c r="Y298">
        <v>0.44</v>
      </c>
      <c r="Z298">
        <v>0.08</v>
      </c>
      <c r="AA298">
        <v>6.5000000000000002E-2</v>
      </c>
      <c r="AB298">
        <v>0</v>
      </c>
      <c r="AC298">
        <v>0</v>
      </c>
      <c r="AD298">
        <v>0</v>
      </c>
      <c r="AE298">
        <v>9.9</v>
      </c>
      <c r="AF298">
        <v>31</v>
      </c>
      <c r="AG298" s="16">
        <v>0.71399999999999997</v>
      </c>
      <c r="AH298" s="16">
        <v>0.69</v>
      </c>
      <c r="AM298" t="str">
        <v>Sheppardville</v>
      </c>
    </row>
    <row r="299" spans="1:39" x14ac:dyDescent="0.25">
      <c r="A299" t="s">
        <v>433</v>
      </c>
      <c r="B299" t="s">
        <v>433</v>
      </c>
      <c r="C299" t="s">
        <v>894</v>
      </c>
      <c r="D299" t="s">
        <v>1511</v>
      </c>
      <c r="E299" t="s">
        <v>579</v>
      </c>
      <c r="F299">
        <v>5506</v>
      </c>
      <c r="G299">
        <v>1.5</v>
      </c>
      <c r="H299">
        <v>75</v>
      </c>
      <c r="I299">
        <v>18</v>
      </c>
      <c r="J299">
        <v>6.25</v>
      </c>
      <c r="K299">
        <v>22</v>
      </c>
      <c r="L299">
        <v>0.18</v>
      </c>
      <c r="M299">
        <v>0.13</v>
      </c>
      <c r="N299">
        <v>0.02</v>
      </c>
      <c r="O299">
        <v>2E-3</v>
      </c>
      <c r="P299">
        <v>5.0000000000000001E-3</v>
      </c>
      <c r="Q299">
        <v>4</v>
      </c>
      <c r="R299">
        <v>10.1</v>
      </c>
      <c r="S299">
        <v>50</v>
      </c>
      <c r="T299">
        <v>1.1000000000000001</v>
      </c>
      <c r="U299">
        <v>16</v>
      </c>
      <c r="V299">
        <v>34</v>
      </c>
      <c r="W299">
        <v>4.1500000000000004</v>
      </c>
      <c r="X299">
        <v>13</v>
      </c>
      <c r="Y299">
        <v>0.33</v>
      </c>
      <c r="Z299">
        <v>0.11</v>
      </c>
      <c r="AA299">
        <v>1.4</v>
      </c>
      <c r="AB299">
        <v>7.0000000000000001E-3</v>
      </c>
      <c r="AC299">
        <v>0</v>
      </c>
      <c r="AD299">
        <v>6</v>
      </c>
      <c r="AE299">
        <v>6.6</v>
      </c>
      <c r="AF299">
        <v>83</v>
      </c>
      <c r="AG299" s="16">
        <v>0.28299999999999997</v>
      </c>
      <c r="AH299" s="16">
        <v>0.49199999999999999</v>
      </c>
      <c r="AM299" t="str">
        <v>Sheshatshiu</v>
      </c>
    </row>
    <row r="300" spans="1:39" x14ac:dyDescent="0.25">
      <c r="A300" t="s">
        <v>895</v>
      </c>
      <c r="B300" t="s">
        <v>169</v>
      </c>
      <c r="C300" t="s">
        <v>613</v>
      </c>
      <c r="D300" t="s">
        <v>1512</v>
      </c>
      <c r="E300" t="s">
        <v>241</v>
      </c>
      <c r="F300">
        <v>619</v>
      </c>
      <c r="G300">
        <v>10</v>
      </c>
      <c r="H300">
        <v>24</v>
      </c>
      <c r="I300">
        <v>29</v>
      </c>
      <c r="J300">
        <v>6.26</v>
      </c>
      <c r="K300">
        <v>38</v>
      </c>
      <c r="L300">
        <v>2.4500000000000002</v>
      </c>
      <c r="M300">
        <v>1.02</v>
      </c>
      <c r="N300">
        <v>4.4999999999999998E-2</v>
      </c>
      <c r="O300">
        <v>1E-3</v>
      </c>
      <c r="P300">
        <v>4.0000000000000001E-3</v>
      </c>
      <c r="Q300">
        <v>6</v>
      </c>
      <c r="R300">
        <v>1.5</v>
      </c>
      <c r="S300">
        <v>87</v>
      </c>
      <c r="T300">
        <v>29</v>
      </c>
      <c r="U300">
        <v>6</v>
      </c>
      <c r="V300">
        <v>36</v>
      </c>
      <c r="W300">
        <v>6.53</v>
      </c>
      <c r="X300">
        <v>26</v>
      </c>
      <c r="Y300">
        <v>7.6</v>
      </c>
      <c r="Z300">
        <v>0.86</v>
      </c>
      <c r="AA300">
        <v>0.16900000000000001</v>
      </c>
      <c r="AB300">
        <v>1E-3</v>
      </c>
      <c r="AC300">
        <v>8.2000000000000007E-3</v>
      </c>
      <c r="AD300">
        <v>6</v>
      </c>
      <c r="AE300">
        <v>1.2</v>
      </c>
      <c r="AF300">
        <v>90</v>
      </c>
      <c r="AG300" s="16">
        <v>1.14E-2</v>
      </c>
      <c r="AH300" s="16">
        <v>3.2000000000000002E-3</v>
      </c>
      <c r="AM300" t="str">
        <v>Ship Cove-Lower Cove-Jerry's Nose</v>
      </c>
    </row>
    <row r="301" spans="1:39" x14ac:dyDescent="0.25">
      <c r="A301" t="s">
        <v>434</v>
      </c>
      <c r="B301" t="s">
        <v>434</v>
      </c>
      <c r="C301" t="s">
        <v>735</v>
      </c>
      <c r="D301" t="s">
        <v>1364</v>
      </c>
      <c r="E301" t="s">
        <v>579</v>
      </c>
      <c r="F301">
        <v>1412</v>
      </c>
      <c r="G301">
        <v>1.3</v>
      </c>
      <c r="H301">
        <v>88</v>
      </c>
      <c r="I301">
        <v>38</v>
      </c>
      <c r="J301">
        <v>6.24</v>
      </c>
      <c r="K301">
        <v>40</v>
      </c>
      <c r="L301">
        <v>0.39</v>
      </c>
      <c r="M301">
        <v>0.03</v>
      </c>
      <c r="N301">
        <v>0.01</v>
      </c>
      <c r="O301">
        <v>7.0000000000000001E-3</v>
      </c>
      <c r="P301">
        <v>5.0000000000000001E-4</v>
      </c>
      <c r="Q301">
        <v>5</v>
      </c>
      <c r="R301">
        <v>6.9</v>
      </c>
      <c r="S301">
        <v>59</v>
      </c>
      <c r="T301">
        <v>1.9</v>
      </c>
      <c r="U301">
        <v>32</v>
      </c>
      <c r="V301">
        <v>32</v>
      </c>
      <c r="W301">
        <v>6.56</v>
      </c>
      <c r="X301">
        <v>38</v>
      </c>
      <c r="Y301">
        <v>0.2</v>
      </c>
      <c r="Z301">
        <v>0.04</v>
      </c>
      <c r="AA301">
        <v>0.69699999999999995</v>
      </c>
      <c r="AB301">
        <v>8.9999999999999993E-3</v>
      </c>
      <c r="AC301">
        <v>0</v>
      </c>
      <c r="AD301">
        <v>4.5999999999999996</v>
      </c>
      <c r="AE301">
        <v>6.7</v>
      </c>
      <c r="AF301">
        <v>73</v>
      </c>
      <c r="AG301" s="16">
        <v>0.28199999999999997</v>
      </c>
      <c r="AH301" s="16">
        <v>0.32600000000000001</v>
      </c>
      <c r="AM301" t="str">
        <v>Shoe Cove</v>
      </c>
    </row>
    <row r="302" spans="1:39" x14ac:dyDescent="0.25">
      <c r="A302" t="s">
        <v>170</v>
      </c>
      <c r="B302" t="s">
        <v>170</v>
      </c>
      <c r="C302" t="s">
        <v>613</v>
      </c>
      <c r="D302" t="s">
        <v>1513</v>
      </c>
      <c r="E302" t="s">
        <v>241</v>
      </c>
      <c r="F302">
        <v>129</v>
      </c>
      <c r="G302">
        <v>0.7</v>
      </c>
      <c r="H302">
        <v>2</v>
      </c>
      <c r="I302">
        <v>135</v>
      </c>
      <c r="J302">
        <v>8.25</v>
      </c>
      <c r="K302">
        <v>51</v>
      </c>
      <c r="L302">
        <v>0.02</v>
      </c>
      <c r="M302">
        <v>2.7E-2</v>
      </c>
      <c r="N302">
        <v>1E-3</v>
      </c>
      <c r="O302">
        <v>5.0000000000000001E-4</v>
      </c>
      <c r="P302">
        <v>3.0000000000000001E-3</v>
      </c>
      <c r="Q302">
        <v>14</v>
      </c>
      <c r="R302">
        <v>1</v>
      </c>
      <c r="S302">
        <v>1190</v>
      </c>
      <c r="T302">
        <v>0.6</v>
      </c>
      <c r="U302">
        <v>2</v>
      </c>
      <c r="V302">
        <v>94</v>
      </c>
      <c r="W302">
        <v>8.23</v>
      </c>
      <c r="X302">
        <v>52</v>
      </c>
      <c r="Y302">
        <v>0</v>
      </c>
      <c r="Z302">
        <v>0.01</v>
      </c>
      <c r="AA302">
        <v>2E-3</v>
      </c>
      <c r="AB302">
        <v>0</v>
      </c>
      <c r="AC302">
        <v>3.2000000000000002E-3</v>
      </c>
      <c r="AD302">
        <v>15</v>
      </c>
      <c r="AE302">
        <v>0.9</v>
      </c>
      <c r="AF302">
        <v>213</v>
      </c>
      <c r="AG302" s="16">
        <v>0</v>
      </c>
      <c r="AH302" s="16">
        <v>0</v>
      </c>
      <c r="AM302" t="str">
        <v>Small Point-Adam's Cove-Blackhead-Broad Cove</v>
      </c>
    </row>
    <row r="303" spans="1:39" x14ac:dyDescent="0.25">
      <c r="A303" t="s">
        <v>171</v>
      </c>
      <c r="B303" t="s">
        <v>171</v>
      </c>
      <c r="C303" t="s">
        <v>613</v>
      </c>
      <c r="D303" t="s">
        <v>1514</v>
      </c>
      <c r="E303" t="s">
        <v>241</v>
      </c>
      <c r="F303">
        <v>92</v>
      </c>
      <c r="G303">
        <v>3</v>
      </c>
      <c r="H303">
        <v>530</v>
      </c>
      <c r="I303">
        <v>41</v>
      </c>
      <c r="J303">
        <v>6.05</v>
      </c>
      <c r="K303">
        <v>51</v>
      </c>
      <c r="L303">
        <v>2.14</v>
      </c>
      <c r="M303">
        <v>0.16</v>
      </c>
      <c r="N303">
        <v>0.06</v>
      </c>
      <c r="O303">
        <v>1.2999999999999999E-2</v>
      </c>
      <c r="P303">
        <v>4.7000000000000002E-3</v>
      </c>
      <c r="Q303">
        <v>22</v>
      </c>
      <c r="R303">
        <v>35.4</v>
      </c>
      <c r="S303">
        <v>159</v>
      </c>
      <c r="T303">
        <v>320</v>
      </c>
      <c r="U303">
        <v>420</v>
      </c>
      <c r="V303">
        <v>41</v>
      </c>
      <c r="W303">
        <v>6.27</v>
      </c>
      <c r="X303">
        <v>33</v>
      </c>
      <c r="Y303">
        <v>1.7</v>
      </c>
      <c r="Z303">
        <v>0.11</v>
      </c>
      <c r="AA303">
        <v>0.38</v>
      </c>
      <c r="AB303">
        <v>0.02</v>
      </c>
      <c r="AC303">
        <v>4.1999999999999997E-3</v>
      </c>
      <c r="AD303">
        <v>6.2</v>
      </c>
      <c r="AE303">
        <v>43.6</v>
      </c>
      <c r="AF303">
        <v>178</v>
      </c>
      <c r="AG303" s="16">
        <v>1.07</v>
      </c>
      <c r="AH303" s="16">
        <v>1</v>
      </c>
      <c r="AM303" t="str">
        <v>Smith's Harbour</v>
      </c>
    </row>
    <row r="304" spans="1:39" x14ac:dyDescent="0.25">
      <c r="A304" t="s">
        <v>435</v>
      </c>
      <c r="B304" t="s">
        <v>435</v>
      </c>
      <c r="C304" t="s">
        <v>896</v>
      </c>
      <c r="D304" t="s">
        <v>1515</v>
      </c>
      <c r="E304" t="s">
        <v>579</v>
      </c>
      <c r="F304">
        <v>546</v>
      </c>
      <c r="G304">
        <v>1.2</v>
      </c>
      <c r="H304">
        <v>118</v>
      </c>
      <c r="I304">
        <v>34</v>
      </c>
      <c r="J304">
        <v>6.29</v>
      </c>
      <c r="K304">
        <v>37</v>
      </c>
      <c r="L304">
        <v>0.36</v>
      </c>
      <c r="M304">
        <v>0.04</v>
      </c>
      <c r="N304">
        <v>0.02</v>
      </c>
      <c r="O304">
        <v>1E-3</v>
      </c>
      <c r="P304">
        <v>2.5000000000000001E-3</v>
      </c>
      <c r="Q304">
        <v>7</v>
      </c>
      <c r="R304">
        <v>14.4</v>
      </c>
      <c r="S304">
        <v>61</v>
      </c>
      <c r="T304">
        <v>2.2999999999999998</v>
      </c>
      <c r="U304">
        <v>83</v>
      </c>
      <c r="V304">
        <v>49</v>
      </c>
      <c r="W304">
        <v>6.91</v>
      </c>
      <c r="X304">
        <v>48</v>
      </c>
      <c r="Y304">
        <v>0.41</v>
      </c>
      <c r="Z304">
        <v>0.18</v>
      </c>
      <c r="AA304">
        <v>0.18</v>
      </c>
      <c r="AB304">
        <v>6.0000000000000001E-3</v>
      </c>
      <c r="AC304">
        <v>0</v>
      </c>
      <c r="AD304">
        <v>7</v>
      </c>
      <c r="AE304">
        <v>13.5</v>
      </c>
      <c r="AF304">
        <v>94</v>
      </c>
      <c r="AG304" s="16">
        <v>0.32800000000000001</v>
      </c>
      <c r="AH304" s="16">
        <v>0.35899999999999999</v>
      </c>
      <c r="AM304" t="str">
        <v>Smith's Sound</v>
      </c>
    </row>
    <row r="305" spans="1:39" x14ac:dyDescent="0.25">
      <c r="A305" t="s">
        <v>897</v>
      </c>
      <c r="B305" t="s">
        <v>436</v>
      </c>
      <c r="C305" t="s">
        <v>795</v>
      </c>
      <c r="D305" t="s">
        <v>1516</v>
      </c>
      <c r="E305" t="s">
        <v>579</v>
      </c>
      <c r="F305">
        <v>649</v>
      </c>
      <c r="G305">
        <v>1.6</v>
      </c>
      <c r="H305">
        <v>21</v>
      </c>
      <c r="I305">
        <v>17</v>
      </c>
      <c r="J305">
        <v>6.06</v>
      </c>
      <c r="K305">
        <v>18</v>
      </c>
      <c r="L305">
        <v>0.11</v>
      </c>
      <c r="M305">
        <v>7.0000000000000007E-2</v>
      </c>
      <c r="N305">
        <v>0.01</v>
      </c>
      <c r="O305">
        <v>5.0000000000000001E-4</v>
      </c>
      <c r="P305">
        <v>5.0000000000000001E-3</v>
      </c>
      <c r="Q305">
        <v>5</v>
      </c>
      <c r="R305">
        <v>5.5</v>
      </c>
      <c r="S305">
        <v>53</v>
      </c>
      <c r="T305">
        <v>1</v>
      </c>
      <c r="U305">
        <v>25</v>
      </c>
      <c r="V305">
        <v>22</v>
      </c>
      <c r="W305">
        <v>5.51</v>
      </c>
      <c r="X305">
        <v>19</v>
      </c>
      <c r="Y305">
        <v>0.12</v>
      </c>
      <c r="Z305">
        <v>4.7E-2</v>
      </c>
      <c r="AA305">
        <v>0.56999999999999995</v>
      </c>
      <c r="AB305">
        <v>7.0000000000000001E-3</v>
      </c>
      <c r="AC305">
        <v>0</v>
      </c>
      <c r="AD305">
        <v>4</v>
      </c>
      <c r="AE305">
        <v>5.7</v>
      </c>
      <c r="AF305">
        <v>51</v>
      </c>
      <c r="AG305" s="16">
        <v>0.16500000000000001</v>
      </c>
      <c r="AH305" s="16">
        <v>0.17799999999999999</v>
      </c>
      <c r="AM305" t="str">
        <v>Sop's Arm</v>
      </c>
    </row>
    <row r="306" spans="1:39" x14ac:dyDescent="0.25">
      <c r="A306" t="s">
        <v>438</v>
      </c>
      <c r="B306" t="s">
        <v>438</v>
      </c>
      <c r="C306" t="s">
        <v>898</v>
      </c>
      <c r="D306" t="s">
        <v>1517</v>
      </c>
      <c r="E306" t="s">
        <v>579</v>
      </c>
      <c r="F306">
        <v>36</v>
      </c>
      <c r="G306">
        <v>2.8</v>
      </c>
      <c r="H306">
        <v>72</v>
      </c>
      <c r="I306">
        <v>24</v>
      </c>
      <c r="J306">
        <v>6.29</v>
      </c>
      <c r="K306">
        <v>33</v>
      </c>
      <c r="L306">
        <v>0.24</v>
      </c>
      <c r="M306">
        <v>4.4999999999999998E-2</v>
      </c>
      <c r="N306">
        <v>0.06</v>
      </c>
      <c r="O306">
        <v>5.0000000000000001E-4</v>
      </c>
      <c r="P306">
        <v>5.0000000000000001E-3</v>
      </c>
      <c r="Q306">
        <v>7</v>
      </c>
      <c r="R306">
        <v>10</v>
      </c>
      <c r="S306">
        <v>132</v>
      </c>
      <c r="T306">
        <v>2.7</v>
      </c>
      <c r="U306">
        <v>55</v>
      </c>
      <c r="V306">
        <v>22</v>
      </c>
      <c r="W306">
        <v>6.66</v>
      </c>
      <c r="X306">
        <v>36</v>
      </c>
      <c r="Y306">
        <v>0.44</v>
      </c>
      <c r="Z306">
        <v>0.03</v>
      </c>
      <c r="AA306">
        <v>0.20899999999999999</v>
      </c>
      <c r="AB306">
        <v>1E-3</v>
      </c>
      <c r="AC306">
        <v>0</v>
      </c>
      <c r="AD306">
        <v>6.3</v>
      </c>
      <c r="AE306">
        <v>11.4</v>
      </c>
      <c r="AF306">
        <v>142</v>
      </c>
      <c r="AG306" s="16">
        <v>0.34</v>
      </c>
      <c r="AH306" s="16">
        <v>0.34499999999999997</v>
      </c>
      <c r="AM306" t="str">
        <v>South Brook</v>
      </c>
    </row>
    <row r="307" spans="1:39" x14ac:dyDescent="0.25">
      <c r="A307" t="s">
        <v>439</v>
      </c>
      <c r="B307" t="s">
        <v>439</v>
      </c>
      <c r="C307" t="s">
        <v>899</v>
      </c>
      <c r="D307" t="s">
        <v>1518</v>
      </c>
      <c r="E307" t="s">
        <v>579</v>
      </c>
      <c r="F307">
        <v>476</v>
      </c>
      <c r="G307">
        <v>0.91</v>
      </c>
      <c r="H307">
        <v>120</v>
      </c>
      <c r="I307">
        <v>13</v>
      </c>
      <c r="J307">
        <v>6</v>
      </c>
      <c r="K307">
        <v>10</v>
      </c>
      <c r="L307">
        <v>0.24</v>
      </c>
      <c r="M307">
        <v>0.08</v>
      </c>
      <c r="N307">
        <v>5.0000000000000001E-4</v>
      </c>
      <c r="O307">
        <v>5.0000000000000001E-4</v>
      </c>
      <c r="P307">
        <v>5.0000000000000001E-4</v>
      </c>
      <c r="Q307">
        <v>3</v>
      </c>
      <c r="R307">
        <v>15</v>
      </c>
      <c r="S307">
        <v>22</v>
      </c>
      <c r="T307">
        <v>1.1000000000000001</v>
      </c>
      <c r="U307">
        <v>130</v>
      </c>
      <c r="V307">
        <v>15</v>
      </c>
      <c r="W307">
        <v>6.07</v>
      </c>
      <c r="X307">
        <v>10</v>
      </c>
      <c r="Y307">
        <v>0.23</v>
      </c>
      <c r="Z307">
        <v>8.6999999999999994E-2</v>
      </c>
      <c r="AA307">
        <v>0.16</v>
      </c>
      <c r="AB307">
        <v>4.0000000000000001E-3</v>
      </c>
      <c r="AC307">
        <v>0</v>
      </c>
      <c r="AD307">
        <v>1</v>
      </c>
      <c r="AE307">
        <v>15</v>
      </c>
      <c r="AF307">
        <v>35</v>
      </c>
      <c r="AG307" s="16">
        <v>0.156</v>
      </c>
      <c r="AH307" s="16">
        <v>8.4000000000000005E-2</v>
      </c>
      <c r="AM307" t="str">
        <v>South Dildo</v>
      </c>
    </row>
    <row r="308" spans="1:39" x14ac:dyDescent="0.25">
      <c r="A308" t="s">
        <v>440</v>
      </c>
      <c r="B308" t="s">
        <v>440</v>
      </c>
      <c r="C308" t="s">
        <v>900</v>
      </c>
      <c r="D308" t="s">
        <v>1519</v>
      </c>
      <c r="E308" t="s">
        <v>579</v>
      </c>
      <c r="F308">
        <v>137</v>
      </c>
      <c r="G308">
        <v>0.5</v>
      </c>
      <c r="H308">
        <v>55</v>
      </c>
      <c r="I308">
        <v>18</v>
      </c>
      <c r="J308">
        <v>6.35</v>
      </c>
      <c r="K308">
        <v>19</v>
      </c>
      <c r="L308">
        <v>0.16</v>
      </c>
      <c r="M308">
        <v>0.11</v>
      </c>
      <c r="N308">
        <v>5.0000000000000001E-3</v>
      </c>
      <c r="O308">
        <v>3.0000000000000001E-3</v>
      </c>
      <c r="P308">
        <v>5.0000000000000001E-3</v>
      </c>
      <c r="Q308">
        <v>17</v>
      </c>
      <c r="R308">
        <v>8.5</v>
      </c>
      <c r="S308">
        <v>57</v>
      </c>
      <c r="T308">
        <v>1.2</v>
      </c>
      <c r="U308">
        <v>49</v>
      </c>
      <c r="V308">
        <v>21</v>
      </c>
      <c r="W308">
        <v>4.7699999999999996</v>
      </c>
      <c r="X308">
        <v>19</v>
      </c>
      <c r="Y308">
        <v>0.15</v>
      </c>
      <c r="Z308">
        <v>0.04</v>
      </c>
      <c r="AA308">
        <v>0.67</v>
      </c>
      <c r="AB308">
        <v>2.8999999999999998E-3</v>
      </c>
      <c r="AC308">
        <v>0</v>
      </c>
      <c r="AD308">
        <v>4</v>
      </c>
      <c r="AE308">
        <v>9.4</v>
      </c>
      <c r="AF308">
        <v>52</v>
      </c>
      <c r="AG308" s="16">
        <v>0.224</v>
      </c>
      <c r="AH308" s="16">
        <v>0.35</v>
      </c>
      <c r="AM308" t="str">
        <v>South River</v>
      </c>
    </row>
    <row r="309" spans="1:39" x14ac:dyDescent="0.25">
      <c r="A309" t="s">
        <v>441</v>
      </c>
      <c r="B309" t="s">
        <v>441</v>
      </c>
      <c r="C309" t="s">
        <v>797</v>
      </c>
      <c r="D309" t="s">
        <v>1520</v>
      </c>
      <c r="E309" t="s">
        <v>579</v>
      </c>
      <c r="F309">
        <v>99</v>
      </c>
      <c r="G309">
        <v>1.2</v>
      </c>
      <c r="H309">
        <v>62</v>
      </c>
      <c r="I309">
        <v>13</v>
      </c>
      <c r="J309">
        <v>6</v>
      </c>
      <c r="K309">
        <v>14</v>
      </c>
      <c r="L309">
        <v>0.15</v>
      </c>
      <c r="M309">
        <v>0.05</v>
      </c>
      <c r="N309">
        <v>5.0000000000000001E-3</v>
      </c>
      <c r="O309">
        <v>5.0000000000000001E-4</v>
      </c>
      <c r="P309">
        <v>5.0000000000000001E-3</v>
      </c>
      <c r="Q309">
        <v>6</v>
      </c>
      <c r="R309">
        <v>10.7</v>
      </c>
      <c r="S309">
        <v>24</v>
      </c>
      <c r="T309">
        <v>1.5</v>
      </c>
      <c r="U309">
        <v>120</v>
      </c>
      <c r="V309">
        <v>24</v>
      </c>
      <c r="W309">
        <v>6.37</v>
      </c>
      <c r="X309">
        <v>23</v>
      </c>
      <c r="Y309">
        <v>2.2000000000000002</v>
      </c>
      <c r="Z309">
        <v>1.1000000000000001</v>
      </c>
      <c r="AA309">
        <v>0.34100000000000003</v>
      </c>
      <c r="AB309">
        <v>6.0000000000000001E-3</v>
      </c>
      <c r="AC309">
        <v>0</v>
      </c>
      <c r="AD309">
        <v>1</v>
      </c>
      <c r="AE309">
        <v>14.4</v>
      </c>
      <c r="AF309">
        <v>51</v>
      </c>
      <c r="AG309" s="16">
        <v>0.39</v>
      </c>
      <c r="AH309" s="16">
        <v>0.48</v>
      </c>
      <c r="AM309" t="str">
        <v>Southern Harbour</v>
      </c>
    </row>
    <row r="310" spans="1:39" x14ac:dyDescent="0.25">
      <c r="A310" t="s">
        <v>901</v>
      </c>
      <c r="B310" t="s">
        <v>442</v>
      </c>
      <c r="C310" t="s">
        <v>902</v>
      </c>
      <c r="D310" t="s">
        <v>1521</v>
      </c>
      <c r="E310" t="s">
        <v>579</v>
      </c>
      <c r="F310">
        <v>789</v>
      </c>
      <c r="G310">
        <v>3.32</v>
      </c>
      <c r="H310">
        <v>105</v>
      </c>
      <c r="I310">
        <v>18</v>
      </c>
      <c r="J310">
        <v>6.29</v>
      </c>
      <c r="K310">
        <v>21</v>
      </c>
      <c r="L310">
        <v>0.625</v>
      </c>
      <c r="M310">
        <v>7.4999999999999997E-2</v>
      </c>
      <c r="N310">
        <v>0.13</v>
      </c>
      <c r="O310">
        <v>2E-3</v>
      </c>
      <c r="P310">
        <v>5.0000000000000001E-3</v>
      </c>
      <c r="Q310">
        <v>9</v>
      </c>
      <c r="R310">
        <v>10.199999999999999</v>
      </c>
      <c r="S310">
        <v>50</v>
      </c>
      <c r="T310">
        <v>1.4</v>
      </c>
      <c r="U310">
        <v>48</v>
      </c>
      <c r="V310">
        <v>15</v>
      </c>
      <c r="W310">
        <v>4.2699999999999996</v>
      </c>
      <c r="X310">
        <v>23</v>
      </c>
      <c r="Y310">
        <v>0.87</v>
      </c>
      <c r="Z310">
        <v>2.7</v>
      </c>
      <c r="AA310">
        <v>0.81</v>
      </c>
      <c r="AB310">
        <v>7.0000000000000001E-3</v>
      </c>
      <c r="AC310">
        <v>1E-3</v>
      </c>
      <c r="AD310">
        <v>6</v>
      </c>
      <c r="AE310">
        <v>11.5</v>
      </c>
      <c r="AF310">
        <v>55</v>
      </c>
      <c r="AG310" s="16">
        <v>0.52</v>
      </c>
      <c r="AH310" s="16">
        <v>0.79900000000000004</v>
      </c>
      <c r="AM310" t="str">
        <v>Spaniard's Bay</v>
      </c>
    </row>
    <row r="311" spans="1:39" x14ac:dyDescent="0.25">
      <c r="A311" t="s">
        <v>444</v>
      </c>
      <c r="B311" t="s">
        <v>444</v>
      </c>
      <c r="C311" t="s">
        <v>903</v>
      </c>
      <c r="D311" t="s">
        <v>1522</v>
      </c>
      <c r="E311" t="s">
        <v>579</v>
      </c>
      <c r="F311">
        <v>333</v>
      </c>
      <c r="G311">
        <v>0.7</v>
      </c>
      <c r="H311">
        <v>56</v>
      </c>
      <c r="I311">
        <v>37</v>
      </c>
      <c r="J311">
        <v>6.69</v>
      </c>
      <c r="K311">
        <v>41</v>
      </c>
      <c r="L311">
        <v>0.17</v>
      </c>
      <c r="M311">
        <v>0.04</v>
      </c>
      <c r="N311">
        <v>5.0000000000000001E-3</v>
      </c>
      <c r="O311">
        <v>1.2999999999999999E-3</v>
      </c>
      <c r="P311">
        <v>2.9999999999999997E-4</v>
      </c>
      <c r="Q311">
        <v>4</v>
      </c>
      <c r="R311">
        <v>8.5</v>
      </c>
      <c r="S311">
        <v>65</v>
      </c>
      <c r="T311">
        <v>0.8</v>
      </c>
      <c r="U311">
        <v>102</v>
      </c>
      <c r="V311">
        <v>20</v>
      </c>
      <c r="W311">
        <v>6.42</v>
      </c>
      <c r="X311">
        <v>26</v>
      </c>
      <c r="Y311">
        <v>5.3999999999999999E-2</v>
      </c>
      <c r="Z311">
        <v>1.0999999999999999E-2</v>
      </c>
      <c r="AA311">
        <v>0.60899999999999999</v>
      </c>
      <c r="AB311">
        <v>1E-3</v>
      </c>
      <c r="AC311">
        <v>0</v>
      </c>
      <c r="AD311">
        <v>7</v>
      </c>
      <c r="AE311">
        <v>7.4</v>
      </c>
      <c r="AF311">
        <v>50</v>
      </c>
      <c r="AG311" s="16">
        <v>0.22600000000000001</v>
      </c>
      <c r="AH311" s="16">
        <v>0.182</v>
      </c>
      <c r="AM311" t="str">
        <v>Springdale</v>
      </c>
    </row>
    <row r="312" spans="1:39" x14ac:dyDescent="0.25">
      <c r="A312" t="s">
        <v>445</v>
      </c>
      <c r="B312" t="s">
        <v>445</v>
      </c>
      <c r="C312" t="s">
        <v>904</v>
      </c>
      <c r="D312" t="s">
        <v>1523</v>
      </c>
      <c r="E312" t="s">
        <v>579</v>
      </c>
      <c r="F312">
        <v>117</v>
      </c>
      <c r="G312">
        <v>1.9</v>
      </c>
      <c r="H312">
        <v>73</v>
      </c>
      <c r="I312">
        <v>20</v>
      </c>
      <c r="J312">
        <v>6.39</v>
      </c>
      <c r="K312">
        <v>27</v>
      </c>
      <c r="L312">
        <v>0.22</v>
      </c>
      <c r="M312">
        <v>2.9000000000000001E-2</v>
      </c>
      <c r="N312">
        <v>4.2999999999999997E-2</v>
      </c>
      <c r="O312">
        <v>1E-3</v>
      </c>
      <c r="P312">
        <v>2.5000000000000001E-3</v>
      </c>
      <c r="Q312">
        <v>5</v>
      </c>
      <c r="R312">
        <v>8.3000000000000007</v>
      </c>
      <c r="S312">
        <v>61</v>
      </c>
      <c r="T312">
        <v>0.99</v>
      </c>
      <c r="U312">
        <v>88</v>
      </c>
      <c r="V312">
        <v>18</v>
      </c>
      <c r="W312">
        <v>6.63</v>
      </c>
      <c r="X312">
        <v>19</v>
      </c>
      <c r="Y312">
        <v>0.23</v>
      </c>
      <c r="Z312">
        <v>0.03</v>
      </c>
      <c r="AA312">
        <v>4.9000000000000002E-2</v>
      </c>
      <c r="AB312">
        <v>9.6000000000000002E-4</v>
      </c>
      <c r="AC312">
        <v>0</v>
      </c>
      <c r="AD312">
        <v>4</v>
      </c>
      <c r="AE312">
        <v>8.1</v>
      </c>
      <c r="AF312">
        <v>46</v>
      </c>
      <c r="AG312" s="16">
        <v>0.14399999999999999</v>
      </c>
      <c r="AH312" s="16">
        <v>0.112</v>
      </c>
      <c r="AM312" t="str">
        <v>St. Alban's</v>
      </c>
    </row>
    <row r="313" spans="1:39" x14ac:dyDescent="0.25">
      <c r="A313" t="s">
        <v>446</v>
      </c>
      <c r="B313" t="s">
        <v>446</v>
      </c>
      <c r="C313" t="s">
        <v>735</v>
      </c>
      <c r="D313" t="s">
        <v>1364</v>
      </c>
      <c r="E313" t="s">
        <v>579</v>
      </c>
      <c r="F313">
        <v>785</v>
      </c>
      <c r="G313">
        <v>1.3</v>
      </c>
      <c r="H313">
        <v>88</v>
      </c>
      <c r="I313">
        <v>38</v>
      </c>
      <c r="J313">
        <v>6.24</v>
      </c>
      <c r="K313">
        <v>40</v>
      </c>
      <c r="L313">
        <v>0.39</v>
      </c>
      <c r="M313">
        <v>0.03</v>
      </c>
      <c r="N313">
        <v>0.01</v>
      </c>
      <c r="O313">
        <v>7.0000000000000001E-3</v>
      </c>
      <c r="P313">
        <v>5.0000000000000001E-4</v>
      </c>
      <c r="Q313">
        <v>5</v>
      </c>
      <c r="R313">
        <v>6.9</v>
      </c>
      <c r="S313">
        <v>59</v>
      </c>
      <c r="T313">
        <v>1.9</v>
      </c>
      <c r="U313">
        <v>32</v>
      </c>
      <c r="V313">
        <v>32</v>
      </c>
      <c r="W313">
        <v>6.56</v>
      </c>
      <c r="X313">
        <v>38</v>
      </c>
      <c r="Y313">
        <v>0.2</v>
      </c>
      <c r="Z313">
        <v>0.04</v>
      </c>
      <c r="AA313">
        <v>0.69699999999999995</v>
      </c>
      <c r="AB313">
        <v>8.9999999999999993E-3</v>
      </c>
      <c r="AC313">
        <v>0</v>
      </c>
      <c r="AD313">
        <v>4.5999999999999996</v>
      </c>
      <c r="AE313">
        <v>6.7</v>
      </c>
      <c r="AF313">
        <v>73</v>
      </c>
      <c r="AG313" s="16">
        <v>0.28199999999999997</v>
      </c>
      <c r="AH313" s="16">
        <v>0.32600000000000001</v>
      </c>
      <c r="AM313" t="str">
        <v>St. Andrews</v>
      </c>
    </row>
    <row r="314" spans="1:39" x14ac:dyDescent="0.25">
      <c r="A314" t="s">
        <v>447</v>
      </c>
      <c r="B314" t="s">
        <v>447</v>
      </c>
      <c r="C314" t="s">
        <v>725</v>
      </c>
      <c r="D314" t="s">
        <v>1355</v>
      </c>
      <c r="E314" t="s">
        <v>579</v>
      </c>
      <c r="F314">
        <v>24284</v>
      </c>
      <c r="G314">
        <v>3.3</v>
      </c>
      <c r="H314">
        <v>34</v>
      </c>
      <c r="I314">
        <v>8</v>
      </c>
      <c r="J314">
        <v>5.37</v>
      </c>
      <c r="K314">
        <v>18</v>
      </c>
      <c r="L314">
        <v>0.24</v>
      </c>
      <c r="M314">
        <v>0.106</v>
      </c>
      <c r="N314">
        <v>6.7000000000000004E-2</v>
      </c>
      <c r="O314">
        <v>4.0000000000000001E-3</v>
      </c>
      <c r="P314">
        <v>5.0000000000000001E-3</v>
      </c>
      <c r="Q314">
        <v>4</v>
      </c>
      <c r="R314">
        <v>4.5</v>
      </c>
      <c r="S314">
        <v>42</v>
      </c>
      <c r="T314">
        <v>2</v>
      </c>
      <c r="U314">
        <v>10</v>
      </c>
      <c r="V314">
        <v>67</v>
      </c>
      <c r="W314">
        <v>6.37</v>
      </c>
      <c r="X314">
        <v>42</v>
      </c>
      <c r="Y314">
        <v>0.28999999999999998</v>
      </c>
      <c r="Z314">
        <v>0.04</v>
      </c>
      <c r="AA314">
        <v>0.48</v>
      </c>
      <c r="AB314">
        <v>4.0000000000000001E-3</v>
      </c>
      <c r="AC314">
        <v>0</v>
      </c>
      <c r="AD314">
        <v>4</v>
      </c>
      <c r="AE314">
        <v>5.0999999999999996</v>
      </c>
      <c r="AF314">
        <v>102</v>
      </c>
      <c r="AG314" s="16">
        <v>0.106</v>
      </c>
      <c r="AH314" s="16">
        <v>0.15</v>
      </c>
      <c r="AM314" t="str">
        <v>St. Anthony</v>
      </c>
    </row>
    <row r="315" spans="1:39" x14ac:dyDescent="0.25">
      <c r="A315" t="s">
        <v>448</v>
      </c>
      <c r="B315" t="s">
        <v>448</v>
      </c>
      <c r="C315" t="s">
        <v>618</v>
      </c>
      <c r="D315" t="s">
        <v>1524</v>
      </c>
      <c r="E315" t="s">
        <v>579</v>
      </c>
      <c r="F315">
        <v>1053</v>
      </c>
      <c r="G315">
        <v>47.4</v>
      </c>
      <c r="H315">
        <v>273</v>
      </c>
      <c r="I315">
        <v>16</v>
      </c>
      <c r="J315">
        <v>5.44</v>
      </c>
      <c r="K315">
        <v>9</v>
      </c>
      <c r="L315">
        <v>11.8</v>
      </c>
      <c r="M315">
        <v>4.04</v>
      </c>
      <c r="N315">
        <v>0.02</v>
      </c>
      <c r="O315">
        <v>2E-3</v>
      </c>
      <c r="P315">
        <v>5.0000000000000001E-3</v>
      </c>
      <c r="Q315">
        <v>8</v>
      </c>
      <c r="R315">
        <v>22.1</v>
      </c>
      <c r="S315">
        <v>182</v>
      </c>
      <c r="T315">
        <v>3.7</v>
      </c>
      <c r="U315">
        <v>63</v>
      </c>
      <c r="V315">
        <v>36</v>
      </c>
      <c r="W315">
        <v>5.23</v>
      </c>
      <c r="X315">
        <v>42</v>
      </c>
      <c r="Y315">
        <v>1.1000000000000001</v>
      </c>
      <c r="Z315">
        <v>0.03</v>
      </c>
      <c r="AA315">
        <v>0.60399999999999998</v>
      </c>
      <c r="AB315">
        <v>9.2000000000000003E-4</v>
      </c>
      <c r="AC315">
        <v>0</v>
      </c>
      <c r="AD315">
        <v>48</v>
      </c>
      <c r="AE315">
        <v>11</v>
      </c>
      <c r="AF315">
        <v>137</v>
      </c>
      <c r="AG315" s="16">
        <v>0.61099999999999999</v>
      </c>
      <c r="AH315" s="16">
        <v>0.72699999999999998</v>
      </c>
      <c r="AM315" t="str">
        <v>St. Anthony Bight</v>
      </c>
    </row>
    <row r="316" spans="1:39" x14ac:dyDescent="0.25">
      <c r="A316" t="s">
        <v>449</v>
      </c>
      <c r="B316" t="s">
        <v>449</v>
      </c>
      <c r="C316" t="s">
        <v>905</v>
      </c>
      <c r="D316" t="s">
        <v>1525</v>
      </c>
      <c r="E316" t="s">
        <v>579</v>
      </c>
      <c r="F316">
        <v>1188</v>
      </c>
      <c r="G316">
        <v>0.56999999999999995</v>
      </c>
      <c r="H316">
        <v>7</v>
      </c>
      <c r="I316">
        <v>10</v>
      </c>
      <c r="J316">
        <v>6.76</v>
      </c>
      <c r="K316">
        <v>5.7</v>
      </c>
      <c r="L316">
        <v>0</v>
      </c>
      <c r="M316">
        <v>6.4999999999999997E-3</v>
      </c>
      <c r="N316">
        <v>0</v>
      </c>
      <c r="O316">
        <v>0</v>
      </c>
      <c r="P316">
        <v>0</v>
      </c>
      <c r="Q316">
        <v>2</v>
      </c>
      <c r="R316">
        <v>2.9</v>
      </c>
      <c r="S316">
        <v>23</v>
      </c>
      <c r="T316">
        <v>0.9</v>
      </c>
      <c r="U316">
        <v>14</v>
      </c>
      <c r="V316">
        <v>11</v>
      </c>
      <c r="W316">
        <v>6.42</v>
      </c>
      <c r="X316">
        <v>9.3000000000000007</v>
      </c>
      <c r="Y316">
        <v>0</v>
      </c>
      <c r="Z316">
        <v>3.0000000000000001E-3</v>
      </c>
      <c r="AA316">
        <v>6.7000000000000004E-2</v>
      </c>
      <c r="AB316">
        <v>1.1000000000000001E-3</v>
      </c>
      <c r="AC316">
        <v>0</v>
      </c>
      <c r="AD316">
        <v>2.1</v>
      </c>
      <c r="AE316">
        <v>2.5</v>
      </c>
      <c r="AF316">
        <v>26</v>
      </c>
      <c r="AG316" s="16">
        <v>6.7000000000000004E-2</v>
      </c>
      <c r="AH316" s="16">
        <v>7.4999999999999997E-2</v>
      </c>
      <c r="AM316" t="str">
        <v>St. Bernard's-Jacques Fontaine</v>
      </c>
    </row>
    <row r="317" spans="1:39" x14ac:dyDescent="0.25">
      <c r="A317" t="s">
        <v>449</v>
      </c>
      <c r="B317" t="s">
        <v>449</v>
      </c>
      <c r="C317" t="s">
        <v>906</v>
      </c>
      <c r="D317" t="s">
        <v>1526</v>
      </c>
      <c r="E317" t="s">
        <v>579</v>
      </c>
      <c r="F317">
        <v>1188</v>
      </c>
      <c r="G317">
        <v>1.5</v>
      </c>
      <c r="H317">
        <v>29</v>
      </c>
      <c r="I317">
        <v>11</v>
      </c>
      <c r="J317">
        <v>5.85</v>
      </c>
      <c r="K317">
        <v>33</v>
      </c>
      <c r="L317">
        <v>0.68500000000000005</v>
      </c>
      <c r="M317">
        <v>4.9000000000000002E-2</v>
      </c>
      <c r="N317">
        <v>0.16500000000000001</v>
      </c>
      <c r="O317">
        <v>1E-3</v>
      </c>
      <c r="P317">
        <v>2.5000000000000001E-3</v>
      </c>
      <c r="Q317">
        <v>5</v>
      </c>
      <c r="R317">
        <v>4.2</v>
      </c>
      <c r="S317">
        <v>25</v>
      </c>
      <c r="T317">
        <v>1.6</v>
      </c>
      <c r="U317">
        <v>33</v>
      </c>
      <c r="V317">
        <v>13</v>
      </c>
      <c r="W317">
        <v>6.42</v>
      </c>
      <c r="X317">
        <v>16</v>
      </c>
      <c r="Y317">
        <v>0.78</v>
      </c>
      <c r="Z317">
        <v>2.5000000000000001E-2</v>
      </c>
      <c r="AA317">
        <v>0.2</v>
      </c>
      <c r="AB317">
        <v>1E-3</v>
      </c>
      <c r="AC317">
        <v>0</v>
      </c>
      <c r="AD317">
        <v>5</v>
      </c>
      <c r="AE317">
        <v>3.7</v>
      </c>
      <c r="AF317">
        <v>36</v>
      </c>
      <c r="AG317" s="16">
        <v>0.13</v>
      </c>
      <c r="AH317" s="16">
        <v>0.13700000000000001</v>
      </c>
      <c r="AM317" t="str">
        <v>St. Bride's</v>
      </c>
    </row>
    <row r="318" spans="1:39" x14ac:dyDescent="0.25">
      <c r="A318" t="s">
        <v>907</v>
      </c>
      <c r="B318" t="s">
        <v>450</v>
      </c>
      <c r="C318" t="s">
        <v>766</v>
      </c>
      <c r="D318" t="s">
        <v>1394</v>
      </c>
      <c r="E318" t="s">
        <v>579</v>
      </c>
      <c r="F318">
        <v>69</v>
      </c>
      <c r="G318">
        <v>2.6</v>
      </c>
      <c r="H318">
        <v>43</v>
      </c>
      <c r="I318">
        <v>110</v>
      </c>
      <c r="J318">
        <v>7</v>
      </c>
      <c r="K318">
        <v>110</v>
      </c>
      <c r="L318">
        <v>8.8999999999999996E-2</v>
      </c>
      <c r="M318">
        <v>0.02</v>
      </c>
      <c r="N318">
        <v>0.16</v>
      </c>
      <c r="O318">
        <v>1E-3</v>
      </c>
      <c r="P318">
        <v>5.0000000000000001E-4</v>
      </c>
      <c r="Q318">
        <v>6</v>
      </c>
      <c r="R318">
        <v>8.1</v>
      </c>
      <c r="S318">
        <v>159</v>
      </c>
      <c r="T318">
        <v>2.5</v>
      </c>
      <c r="U318">
        <v>29</v>
      </c>
      <c r="V318">
        <v>145</v>
      </c>
      <c r="W318">
        <v>7.46</v>
      </c>
      <c r="X318">
        <v>161</v>
      </c>
      <c r="Y318">
        <v>0.1</v>
      </c>
      <c r="Z318">
        <v>0.03</v>
      </c>
      <c r="AA318">
        <v>0.46600000000000003</v>
      </c>
      <c r="AB318">
        <v>2E-3</v>
      </c>
      <c r="AC318">
        <v>0</v>
      </c>
      <c r="AD318">
        <v>67</v>
      </c>
      <c r="AE318">
        <v>8.9</v>
      </c>
      <c r="AF318">
        <v>215</v>
      </c>
      <c r="AG318" s="16">
        <v>0.38900000000000001</v>
      </c>
      <c r="AH318" s="16">
        <v>0.30299999999999999</v>
      </c>
      <c r="AM318" t="str">
        <v>St. George's</v>
      </c>
    </row>
    <row r="319" spans="1:39" x14ac:dyDescent="0.25">
      <c r="A319" t="s">
        <v>908</v>
      </c>
      <c r="B319" t="s">
        <v>451</v>
      </c>
      <c r="C319" t="s">
        <v>909</v>
      </c>
      <c r="D319" t="s">
        <v>1527</v>
      </c>
      <c r="E319" t="s">
        <v>579</v>
      </c>
      <c r="F319">
        <v>931</v>
      </c>
      <c r="G319">
        <v>1.4</v>
      </c>
      <c r="H319">
        <v>49</v>
      </c>
      <c r="I319">
        <v>14</v>
      </c>
      <c r="J319">
        <v>6.19</v>
      </c>
      <c r="K319">
        <v>16</v>
      </c>
      <c r="L319">
        <v>0.21</v>
      </c>
      <c r="M319">
        <v>0.01</v>
      </c>
      <c r="N319">
        <v>1E-3</v>
      </c>
      <c r="O319">
        <v>0</v>
      </c>
      <c r="P319">
        <v>0</v>
      </c>
      <c r="Q319">
        <v>4</v>
      </c>
      <c r="R319">
        <v>5.4</v>
      </c>
      <c r="S319">
        <v>69</v>
      </c>
      <c r="T319">
        <v>0.7</v>
      </c>
      <c r="U319">
        <v>13</v>
      </c>
      <c r="V319">
        <v>97</v>
      </c>
      <c r="W319">
        <v>6.47</v>
      </c>
      <c r="X319">
        <v>140</v>
      </c>
      <c r="Y319">
        <v>7.0000000000000007E-2</v>
      </c>
      <c r="Z319">
        <v>0.01</v>
      </c>
      <c r="AA319">
        <v>0.35899999999999999</v>
      </c>
      <c r="AB319">
        <v>4.0000000000000001E-3</v>
      </c>
      <c r="AC319">
        <v>0</v>
      </c>
      <c r="AD319">
        <v>57</v>
      </c>
      <c r="AE319">
        <v>2.9</v>
      </c>
      <c r="AF319">
        <v>884</v>
      </c>
      <c r="AG319" s="16">
        <v>0.30299999999999999</v>
      </c>
      <c r="AH319" s="16">
        <v>6.9400000000000003E-2</v>
      </c>
      <c r="AM319" t="str">
        <v>St. John's</v>
      </c>
    </row>
    <row r="320" spans="1:39" x14ac:dyDescent="0.25">
      <c r="A320" t="s">
        <v>910</v>
      </c>
      <c r="B320" t="s">
        <v>525</v>
      </c>
      <c r="C320" t="s">
        <v>911</v>
      </c>
      <c r="D320" t="s">
        <v>1528</v>
      </c>
      <c r="E320" t="s">
        <v>579</v>
      </c>
      <c r="F320">
        <v>503</v>
      </c>
      <c r="G320">
        <v>1.3</v>
      </c>
      <c r="H320">
        <v>29</v>
      </c>
      <c r="I320">
        <v>4.5</v>
      </c>
      <c r="J320">
        <v>4.8899999999999997</v>
      </c>
      <c r="K320">
        <v>23</v>
      </c>
      <c r="L320">
        <v>0.13</v>
      </c>
      <c r="M320">
        <v>5.3999999999999999E-2</v>
      </c>
      <c r="N320">
        <v>5.0000000000000001E-3</v>
      </c>
      <c r="O320">
        <v>1E-3</v>
      </c>
      <c r="P320">
        <v>5.0000000000000001E-3</v>
      </c>
      <c r="Q320">
        <v>4</v>
      </c>
      <c r="R320">
        <v>4.8</v>
      </c>
      <c r="S320">
        <v>38</v>
      </c>
      <c r="T320">
        <v>1.1000000000000001</v>
      </c>
      <c r="U320">
        <v>35</v>
      </c>
      <c r="V320">
        <v>8</v>
      </c>
      <c r="W320">
        <v>4.55</v>
      </c>
      <c r="X320">
        <v>6.4</v>
      </c>
      <c r="Y320">
        <v>0.14000000000000001</v>
      </c>
      <c r="Z320">
        <v>0.03</v>
      </c>
      <c r="AA320">
        <v>0.14000000000000001</v>
      </c>
      <c r="AB320">
        <v>8.8000000000000003E-4</v>
      </c>
      <c r="AC320">
        <v>0</v>
      </c>
      <c r="AD320">
        <v>3</v>
      </c>
      <c r="AE320">
        <v>5.9</v>
      </c>
      <c r="AF320">
        <v>47</v>
      </c>
      <c r="AG320" s="16">
        <v>9.0999999999999998E-2</v>
      </c>
      <c r="AH320" s="16">
        <v>0.12</v>
      </c>
      <c r="AM320" t="str">
        <v>St. Joseph's</v>
      </c>
    </row>
    <row r="321" spans="1:39" x14ac:dyDescent="0.25">
      <c r="A321" t="s">
        <v>175</v>
      </c>
      <c r="B321" t="s">
        <v>175</v>
      </c>
      <c r="C321" t="s">
        <v>912</v>
      </c>
      <c r="D321" t="s">
        <v>1529</v>
      </c>
      <c r="E321" t="s">
        <v>241</v>
      </c>
      <c r="F321">
        <v>501</v>
      </c>
      <c r="G321">
        <v>0.33</v>
      </c>
      <c r="H321">
        <v>0</v>
      </c>
      <c r="I321">
        <v>114</v>
      </c>
      <c r="J321">
        <v>8.0399999999999991</v>
      </c>
      <c r="K321">
        <v>88</v>
      </c>
      <c r="L321">
        <v>0</v>
      </c>
      <c r="M321">
        <v>6.3E-2</v>
      </c>
      <c r="N321">
        <v>1.2999999999999999E-2</v>
      </c>
      <c r="O321">
        <v>8.8999999999999995E-4</v>
      </c>
      <c r="P321">
        <v>1.2E-2</v>
      </c>
      <c r="Q321">
        <v>5</v>
      </c>
      <c r="R321">
        <v>0.83</v>
      </c>
      <c r="S321">
        <v>175</v>
      </c>
      <c r="T321">
        <v>1.1000000000000001</v>
      </c>
      <c r="U321">
        <v>4</v>
      </c>
      <c r="V321">
        <v>191</v>
      </c>
      <c r="W321">
        <v>7.8</v>
      </c>
      <c r="X321">
        <v>102</v>
      </c>
      <c r="Y321">
        <v>0</v>
      </c>
      <c r="Z321">
        <v>0.02</v>
      </c>
      <c r="AA321">
        <v>1.4E-2</v>
      </c>
      <c r="AB321">
        <v>0</v>
      </c>
      <c r="AC321">
        <v>1.2E-2</v>
      </c>
      <c r="AD321">
        <v>7</v>
      </c>
      <c r="AE321">
        <v>0.9</v>
      </c>
      <c r="AF321">
        <v>240</v>
      </c>
      <c r="AG321" s="16">
        <v>1.04E-2</v>
      </c>
      <c r="AH321" s="16">
        <v>0</v>
      </c>
      <c r="AM321" t="str">
        <v>St. Judes</v>
      </c>
    </row>
    <row r="322" spans="1:39" x14ac:dyDescent="0.25">
      <c r="A322" t="s">
        <v>452</v>
      </c>
      <c r="B322" t="s">
        <v>452</v>
      </c>
      <c r="C322" t="s">
        <v>913</v>
      </c>
      <c r="D322" t="s">
        <v>1530</v>
      </c>
      <c r="E322" t="s">
        <v>579</v>
      </c>
      <c r="F322">
        <v>210</v>
      </c>
      <c r="G322">
        <v>1.3</v>
      </c>
      <c r="H322">
        <v>103</v>
      </c>
      <c r="I322">
        <v>11</v>
      </c>
      <c r="J322">
        <v>5.47</v>
      </c>
      <c r="K322">
        <v>15</v>
      </c>
      <c r="L322">
        <v>0.38</v>
      </c>
      <c r="M322">
        <v>0.22</v>
      </c>
      <c r="N322">
        <v>0.03</v>
      </c>
      <c r="O322">
        <v>2E-3</v>
      </c>
      <c r="P322">
        <v>5.0000000000000001E-4</v>
      </c>
      <c r="Q322">
        <v>4</v>
      </c>
      <c r="R322">
        <v>16.5</v>
      </c>
      <c r="S322">
        <v>36</v>
      </c>
      <c r="T322">
        <v>0.6</v>
      </c>
      <c r="U322">
        <v>36</v>
      </c>
      <c r="V322">
        <v>12</v>
      </c>
      <c r="W322">
        <v>5.86</v>
      </c>
      <c r="X322">
        <v>9.4</v>
      </c>
      <c r="Y322">
        <v>0.68</v>
      </c>
      <c r="Z322">
        <v>0.04</v>
      </c>
      <c r="AA322">
        <v>0.84</v>
      </c>
      <c r="AB322">
        <v>2E-3</v>
      </c>
      <c r="AC322">
        <v>0</v>
      </c>
      <c r="AD322">
        <v>3</v>
      </c>
      <c r="AE322">
        <v>6.5</v>
      </c>
      <c r="AF322">
        <v>40</v>
      </c>
      <c r="AG322" s="16">
        <v>0.18</v>
      </c>
      <c r="AH322" s="16">
        <v>0.27</v>
      </c>
      <c r="AM322" t="str">
        <v>St. Lawrence</v>
      </c>
    </row>
    <row r="323" spans="1:39" x14ac:dyDescent="0.25">
      <c r="A323" t="s">
        <v>453</v>
      </c>
      <c r="B323" t="s">
        <v>453</v>
      </c>
      <c r="C323" t="s">
        <v>914</v>
      </c>
      <c r="D323" t="s">
        <v>1531</v>
      </c>
      <c r="E323" t="s">
        <v>579</v>
      </c>
      <c r="F323">
        <v>156</v>
      </c>
      <c r="G323">
        <v>2</v>
      </c>
      <c r="H323">
        <v>188</v>
      </c>
      <c r="I323">
        <v>9</v>
      </c>
      <c r="J323">
        <v>4.72</v>
      </c>
      <c r="K323">
        <v>14</v>
      </c>
      <c r="L323">
        <v>2.2999999999999998</v>
      </c>
      <c r="M323">
        <v>9.0999999999999998E-2</v>
      </c>
      <c r="N323">
        <v>5.0000000000000001E-3</v>
      </c>
      <c r="O323">
        <v>5.0000000000000001E-4</v>
      </c>
      <c r="P323">
        <v>5.0000000000000001E-3</v>
      </c>
      <c r="Q323">
        <v>6</v>
      </c>
      <c r="R323">
        <v>20.100000000000001</v>
      </c>
      <c r="S323">
        <v>55</v>
      </c>
      <c r="T323">
        <v>6</v>
      </c>
      <c r="U323">
        <v>191</v>
      </c>
      <c r="V323">
        <v>29</v>
      </c>
      <c r="W323">
        <v>5.31</v>
      </c>
      <c r="X323">
        <v>29</v>
      </c>
      <c r="Y323">
        <v>4.0999999999999996</v>
      </c>
      <c r="Z323">
        <v>3.41</v>
      </c>
      <c r="AA323">
        <v>0.11600000000000001</v>
      </c>
      <c r="AB323">
        <v>4.1000000000000003E-3</v>
      </c>
      <c r="AC323">
        <v>0</v>
      </c>
      <c r="AD323">
        <v>5</v>
      </c>
      <c r="AE323">
        <v>20.9</v>
      </c>
      <c r="AF323">
        <v>85</v>
      </c>
      <c r="AG323" s="16">
        <v>0.18</v>
      </c>
      <c r="AH323" s="16">
        <v>5.74E-2</v>
      </c>
      <c r="AM323" t="str">
        <v>St. Lewis</v>
      </c>
    </row>
    <row r="324" spans="1:39" x14ac:dyDescent="0.25">
      <c r="A324" t="s">
        <v>915</v>
      </c>
      <c r="B324" t="s">
        <v>454</v>
      </c>
      <c r="C324" t="s">
        <v>916</v>
      </c>
      <c r="D324" t="s">
        <v>1532</v>
      </c>
      <c r="E324" t="s">
        <v>579</v>
      </c>
      <c r="F324">
        <v>2265</v>
      </c>
      <c r="G324">
        <v>7.4</v>
      </c>
      <c r="H324">
        <v>265</v>
      </c>
      <c r="I324">
        <v>2.5</v>
      </c>
      <c r="J324">
        <v>4.09</v>
      </c>
      <c r="K324">
        <v>15</v>
      </c>
      <c r="L324">
        <v>0.42499999999999999</v>
      </c>
      <c r="M324">
        <v>3.2000000000000001E-2</v>
      </c>
      <c r="N324">
        <v>0.03</v>
      </c>
      <c r="O324">
        <v>1E-3</v>
      </c>
      <c r="P324">
        <v>5.0000000000000001E-3</v>
      </c>
      <c r="Q324">
        <v>22</v>
      </c>
      <c r="R324">
        <v>21.5</v>
      </c>
      <c r="S324">
        <v>75</v>
      </c>
      <c r="T324">
        <v>2.5</v>
      </c>
      <c r="U324">
        <v>180</v>
      </c>
      <c r="V324">
        <v>40</v>
      </c>
      <c r="W324">
        <v>3.97</v>
      </c>
      <c r="X324">
        <v>4.3</v>
      </c>
      <c r="Y324">
        <v>0.43</v>
      </c>
      <c r="Z324">
        <v>1.0999999999999999E-2</v>
      </c>
      <c r="AA324">
        <v>0.24</v>
      </c>
      <c r="AB324">
        <v>2.1999999999999999E-2</v>
      </c>
      <c r="AC324">
        <v>0</v>
      </c>
      <c r="AD324">
        <v>5</v>
      </c>
      <c r="AE324">
        <v>23.3</v>
      </c>
      <c r="AF324">
        <v>139</v>
      </c>
      <c r="AG324" s="16">
        <v>0.65</v>
      </c>
      <c r="AH324" s="16">
        <v>1.1399999999999999</v>
      </c>
      <c r="AM324" t="str">
        <v>St. Lunaire-Griquet</v>
      </c>
    </row>
    <row r="325" spans="1:39" x14ac:dyDescent="0.25">
      <c r="A325" t="s">
        <v>915</v>
      </c>
      <c r="B325" t="s">
        <v>568</v>
      </c>
      <c r="C325" t="s">
        <v>917</v>
      </c>
      <c r="D325" t="s">
        <v>1533</v>
      </c>
      <c r="E325" t="s">
        <v>579</v>
      </c>
      <c r="F325">
        <v>2265</v>
      </c>
      <c r="G325">
        <v>3.6</v>
      </c>
      <c r="H325">
        <v>334</v>
      </c>
      <c r="I325">
        <v>8</v>
      </c>
      <c r="J325">
        <v>4.4000000000000004</v>
      </c>
      <c r="K325">
        <v>14</v>
      </c>
      <c r="L325">
        <v>1.5</v>
      </c>
      <c r="M325">
        <v>5.3999999999999999E-2</v>
      </c>
      <c r="N325">
        <v>0.06</v>
      </c>
      <c r="O325">
        <v>6.0000000000000001E-3</v>
      </c>
      <c r="P325">
        <v>5.0000000000000001E-3</v>
      </c>
      <c r="Q325">
        <v>6.4</v>
      </c>
      <c r="R325">
        <v>29.5</v>
      </c>
      <c r="S325">
        <v>90</v>
      </c>
      <c r="T325">
        <v>2.5</v>
      </c>
      <c r="U325">
        <v>169</v>
      </c>
      <c r="V325">
        <v>26</v>
      </c>
      <c r="W325">
        <v>4.4400000000000004</v>
      </c>
      <c r="X325">
        <v>7.2</v>
      </c>
      <c r="Y325">
        <v>0.51</v>
      </c>
      <c r="Z325">
        <v>0.04</v>
      </c>
      <c r="AA325">
        <v>2.2599999999999998</v>
      </c>
      <c r="AB325">
        <v>1.2E-2</v>
      </c>
      <c r="AC325">
        <v>0</v>
      </c>
      <c r="AD325">
        <v>4</v>
      </c>
      <c r="AE325">
        <v>15.6</v>
      </c>
      <c r="AF325">
        <v>78</v>
      </c>
      <c r="AG325" s="16">
        <v>0.55000000000000004</v>
      </c>
      <c r="AH325" s="16">
        <v>0.82</v>
      </c>
      <c r="AM325" t="str">
        <v>St. Mary's</v>
      </c>
    </row>
    <row r="326" spans="1:39" x14ac:dyDescent="0.25">
      <c r="A326" t="s">
        <v>455</v>
      </c>
      <c r="B326" t="s">
        <v>455</v>
      </c>
      <c r="C326" t="s">
        <v>918</v>
      </c>
      <c r="D326" t="s">
        <v>1534</v>
      </c>
      <c r="E326" t="s">
        <v>579</v>
      </c>
      <c r="F326">
        <v>128</v>
      </c>
      <c r="G326">
        <v>0.6</v>
      </c>
      <c r="H326">
        <v>73</v>
      </c>
      <c r="I326">
        <v>12</v>
      </c>
      <c r="J326">
        <v>6.17</v>
      </c>
      <c r="K326">
        <v>7</v>
      </c>
      <c r="L326">
        <v>0.1</v>
      </c>
      <c r="M326">
        <v>0.02</v>
      </c>
      <c r="N326">
        <v>5.0000000000000001E-3</v>
      </c>
      <c r="O326">
        <v>1E-3</v>
      </c>
      <c r="P326">
        <v>5.0000000000000001E-4</v>
      </c>
      <c r="Q326">
        <v>4</v>
      </c>
      <c r="R326">
        <v>7.7</v>
      </c>
      <c r="S326">
        <v>29</v>
      </c>
      <c r="T326">
        <v>0.9</v>
      </c>
      <c r="U326">
        <v>100</v>
      </c>
      <c r="V326">
        <v>14</v>
      </c>
      <c r="W326">
        <v>6.24</v>
      </c>
      <c r="X326">
        <v>9.8000000000000007</v>
      </c>
      <c r="Y326">
        <v>0.12</v>
      </c>
      <c r="Z326">
        <v>2.5999999999999999E-2</v>
      </c>
      <c r="AA326">
        <v>0.34</v>
      </c>
      <c r="AB326">
        <v>3.0000000000000001E-3</v>
      </c>
      <c r="AC326">
        <v>0</v>
      </c>
      <c r="AD326">
        <v>3</v>
      </c>
      <c r="AE326">
        <v>10</v>
      </c>
      <c r="AF326">
        <v>29</v>
      </c>
      <c r="AG326" s="16">
        <v>0.13700000000000001</v>
      </c>
      <c r="AH326" s="16">
        <v>0.11</v>
      </c>
      <c r="AM326" t="str">
        <v>St. Patricks</v>
      </c>
    </row>
    <row r="327" spans="1:39" x14ac:dyDescent="0.25">
      <c r="A327" t="s">
        <v>456</v>
      </c>
      <c r="B327" t="s">
        <v>456</v>
      </c>
      <c r="C327" t="s">
        <v>919</v>
      </c>
      <c r="D327" t="s">
        <v>1535</v>
      </c>
      <c r="E327" t="s">
        <v>579</v>
      </c>
      <c r="F327">
        <v>720</v>
      </c>
      <c r="G327">
        <v>1.3</v>
      </c>
      <c r="H327">
        <v>61</v>
      </c>
      <c r="I327">
        <v>12</v>
      </c>
      <c r="J327">
        <v>5.62</v>
      </c>
      <c r="K327">
        <v>6</v>
      </c>
      <c r="L327">
        <v>0.09</v>
      </c>
      <c r="M327">
        <v>4.7E-2</v>
      </c>
      <c r="N327">
        <v>2E-3</v>
      </c>
      <c r="O327">
        <v>5.9999999999999995E-4</v>
      </c>
      <c r="P327">
        <v>0</v>
      </c>
      <c r="Q327">
        <v>3</v>
      </c>
      <c r="R327">
        <v>6.6</v>
      </c>
      <c r="S327">
        <v>37</v>
      </c>
      <c r="T327">
        <v>1.3</v>
      </c>
      <c r="U327">
        <v>22</v>
      </c>
      <c r="V327">
        <v>13</v>
      </c>
      <c r="W327">
        <v>5.89</v>
      </c>
      <c r="X327">
        <v>18</v>
      </c>
      <c r="Y327">
        <v>0.18</v>
      </c>
      <c r="Z327">
        <v>0.01</v>
      </c>
      <c r="AA327">
        <v>7.6999999999999999E-2</v>
      </c>
      <c r="AB327">
        <v>3.0000000000000001E-3</v>
      </c>
      <c r="AC327">
        <v>0</v>
      </c>
      <c r="AD327">
        <v>3</v>
      </c>
      <c r="AE327">
        <v>5.6</v>
      </c>
      <c r="AF327">
        <v>49</v>
      </c>
      <c r="AG327" s="16">
        <v>0.221</v>
      </c>
      <c r="AH327" s="16">
        <v>0.29599999999999999</v>
      </c>
      <c r="AM327" t="str">
        <v>St. Pauls</v>
      </c>
    </row>
    <row r="328" spans="1:39" x14ac:dyDescent="0.25">
      <c r="A328" t="s">
        <v>920</v>
      </c>
      <c r="B328" t="s">
        <v>457</v>
      </c>
      <c r="C328" t="s">
        <v>921</v>
      </c>
      <c r="D328" t="s">
        <v>1536</v>
      </c>
      <c r="E328" t="s">
        <v>579</v>
      </c>
      <c r="F328">
        <v>912</v>
      </c>
      <c r="G328">
        <v>1.1000000000000001</v>
      </c>
      <c r="H328">
        <v>40</v>
      </c>
      <c r="I328">
        <v>13</v>
      </c>
      <c r="J328">
        <v>6.32</v>
      </c>
      <c r="K328">
        <v>32</v>
      </c>
      <c r="L328">
        <v>0.08</v>
      </c>
      <c r="M328">
        <v>1.2999999999999999E-2</v>
      </c>
      <c r="N328">
        <v>0.08</v>
      </c>
      <c r="O328">
        <v>2E-3</v>
      </c>
      <c r="P328">
        <v>5.0000000000000001E-3</v>
      </c>
      <c r="Q328">
        <v>4</v>
      </c>
      <c r="R328">
        <v>8</v>
      </c>
      <c r="S328">
        <v>60</v>
      </c>
      <c r="T328">
        <v>2.9</v>
      </c>
      <c r="U328">
        <v>38</v>
      </c>
      <c r="V328">
        <v>17</v>
      </c>
      <c r="W328">
        <v>6.08</v>
      </c>
      <c r="X328">
        <v>114</v>
      </c>
      <c r="Y328">
        <v>0.49</v>
      </c>
      <c r="Z328">
        <v>0.09</v>
      </c>
      <c r="AA328">
        <v>0.61299999999999999</v>
      </c>
      <c r="AB328">
        <v>2.0999999999999999E-3</v>
      </c>
      <c r="AC328">
        <v>0</v>
      </c>
      <c r="AD328">
        <v>3</v>
      </c>
      <c r="AE328">
        <v>6.7</v>
      </c>
      <c r="AF328">
        <v>41</v>
      </c>
      <c r="AG328" s="16">
        <v>0.20100000000000001</v>
      </c>
      <c r="AH328" s="16">
        <v>0.29299999999999998</v>
      </c>
      <c r="AM328" t="str">
        <v>St. Shott's</v>
      </c>
    </row>
    <row r="329" spans="1:39" x14ac:dyDescent="0.25">
      <c r="A329" t="s">
        <v>458</v>
      </c>
      <c r="B329" t="s">
        <v>458</v>
      </c>
      <c r="C329" t="s">
        <v>922</v>
      </c>
      <c r="D329" t="s">
        <v>1537</v>
      </c>
      <c r="E329" t="s">
        <v>579</v>
      </c>
      <c r="F329">
        <v>685</v>
      </c>
      <c r="G329">
        <v>1.8</v>
      </c>
      <c r="H329">
        <v>44</v>
      </c>
      <c r="I329">
        <v>144</v>
      </c>
      <c r="J329">
        <v>7.36</v>
      </c>
      <c r="K329">
        <v>146</v>
      </c>
      <c r="L329">
        <v>0.17899999999999999</v>
      </c>
      <c r="M329">
        <v>2.3E-2</v>
      </c>
      <c r="N329">
        <v>1.7000000000000001E-2</v>
      </c>
      <c r="O329">
        <v>1E-3</v>
      </c>
      <c r="P329">
        <v>2.5000000000000001E-3</v>
      </c>
      <c r="Q329">
        <v>6.1</v>
      </c>
      <c r="R329">
        <v>7.2</v>
      </c>
      <c r="S329">
        <v>216</v>
      </c>
      <c r="T329">
        <v>0.77</v>
      </c>
      <c r="U329">
        <v>13</v>
      </c>
      <c r="V329">
        <v>164</v>
      </c>
      <c r="W329">
        <v>7.87</v>
      </c>
      <c r="X329">
        <v>180</v>
      </c>
      <c r="Y329">
        <v>0.04</v>
      </c>
      <c r="Z329">
        <v>0.03</v>
      </c>
      <c r="AA329">
        <v>0.127</v>
      </c>
      <c r="AB329">
        <v>0</v>
      </c>
      <c r="AC329">
        <v>0</v>
      </c>
      <c r="AD329">
        <v>4</v>
      </c>
      <c r="AE329">
        <v>5.4</v>
      </c>
      <c r="AF329">
        <v>220</v>
      </c>
      <c r="AG329" s="16">
        <v>0.14899999999999999</v>
      </c>
      <c r="AH329" s="16">
        <v>0.13</v>
      </c>
      <c r="AM329" t="str">
        <v>Steady Brook</v>
      </c>
    </row>
    <row r="330" spans="1:39" x14ac:dyDescent="0.25">
      <c r="A330" t="s">
        <v>459</v>
      </c>
      <c r="B330" t="s">
        <v>459</v>
      </c>
      <c r="C330" t="s">
        <v>923</v>
      </c>
      <c r="D330" t="s">
        <v>1538</v>
      </c>
      <c r="E330" t="s">
        <v>579</v>
      </c>
      <c r="F330">
        <v>208</v>
      </c>
      <c r="G330">
        <v>1.8</v>
      </c>
      <c r="H330">
        <v>150</v>
      </c>
      <c r="I330">
        <v>7</v>
      </c>
      <c r="J330">
        <v>4.17</v>
      </c>
      <c r="K330">
        <v>10</v>
      </c>
      <c r="L330">
        <v>0.7</v>
      </c>
      <c r="M330">
        <v>0.05</v>
      </c>
      <c r="N330">
        <v>0.01</v>
      </c>
      <c r="O330">
        <v>8.0000000000000004E-4</v>
      </c>
      <c r="P330">
        <v>5.0000000000000001E-3</v>
      </c>
      <c r="Q330">
        <v>5</v>
      </c>
      <c r="R330">
        <v>9.8000000000000007</v>
      </c>
      <c r="S330">
        <v>27</v>
      </c>
      <c r="T330">
        <v>31</v>
      </c>
      <c r="U330">
        <v>114</v>
      </c>
      <c r="V330">
        <v>10</v>
      </c>
      <c r="W330">
        <v>4.8600000000000003</v>
      </c>
      <c r="X330">
        <v>4.5</v>
      </c>
      <c r="Y330">
        <v>0.79</v>
      </c>
      <c r="Z330">
        <v>0.1</v>
      </c>
      <c r="AA330">
        <v>0.36399999999999999</v>
      </c>
      <c r="AB330">
        <v>7.0000000000000001E-3</v>
      </c>
      <c r="AC330">
        <v>0</v>
      </c>
      <c r="AD330">
        <v>4</v>
      </c>
      <c r="AE330">
        <v>10.5</v>
      </c>
      <c r="AF330">
        <v>49</v>
      </c>
      <c r="AG330" s="16">
        <v>0.28899999999999998</v>
      </c>
      <c r="AH330" s="16">
        <v>0.34699999999999998</v>
      </c>
      <c r="AM330" t="str">
        <v>Stephenville</v>
      </c>
    </row>
    <row r="331" spans="1:39" x14ac:dyDescent="0.25">
      <c r="A331" t="s">
        <v>459</v>
      </c>
      <c r="B331" t="s">
        <v>177</v>
      </c>
      <c r="C331" t="s">
        <v>924</v>
      </c>
      <c r="D331" t="s">
        <v>1539</v>
      </c>
      <c r="E331" t="s">
        <v>241</v>
      </c>
      <c r="F331">
        <v>208</v>
      </c>
      <c r="G331">
        <v>0.6</v>
      </c>
      <c r="H331">
        <v>3</v>
      </c>
      <c r="I331">
        <v>124</v>
      </c>
      <c r="J331">
        <v>7.42</v>
      </c>
      <c r="K331">
        <v>160</v>
      </c>
      <c r="L331">
        <v>0.04</v>
      </c>
      <c r="M331">
        <v>5.0000000000000001E-3</v>
      </c>
      <c r="N331">
        <v>6.0000000000000001E-3</v>
      </c>
      <c r="O331">
        <v>5.0000000000000001E-4</v>
      </c>
      <c r="P331">
        <v>1.0999999999999999E-2</v>
      </c>
      <c r="Q331">
        <v>11</v>
      </c>
      <c r="R331">
        <v>1.1000000000000001</v>
      </c>
      <c r="S331">
        <v>278</v>
      </c>
      <c r="T331">
        <v>1.6</v>
      </c>
      <c r="U331">
        <v>2</v>
      </c>
      <c r="V331">
        <v>123</v>
      </c>
      <c r="W331">
        <v>7.86</v>
      </c>
      <c r="X331">
        <v>163</v>
      </c>
      <c r="Y331">
        <v>0.17</v>
      </c>
      <c r="Z331">
        <v>0</v>
      </c>
      <c r="AA331">
        <v>2.1000000000000001E-2</v>
      </c>
      <c r="AB331">
        <v>0</v>
      </c>
      <c r="AC331">
        <v>8.9999999999999993E-3</v>
      </c>
      <c r="AD331">
        <v>10</v>
      </c>
      <c r="AE331">
        <v>0.8</v>
      </c>
      <c r="AF331">
        <v>280</v>
      </c>
      <c r="AG331" s="16">
        <v>0</v>
      </c>
      <c r="AH331" s="16">
        <v>0</v>
      </c>
      <c r="AM331" t="str">
        <v>Stephenvillle Crossing</v>
      </c>
    </row>
    <row r="332" spans="1:39" x14ac:dyDescent="0.25">
      <c r="A332" t="s">
        <v>181</v>
      </c>
      <c r="B332" t="s">
        <v>181</v>
      </c>
      <c r="C332" t="s">
        <v>925</v>
      </c>
      <c r="D332" t="s">
        <v>1540</v>
      </c>
      <c r="E332" t="s">
        <v>241</v>
      </c>
      <c r="F332">
        <v>553</v>
      </c>
      <c r="G332">
        <v>42.7</v>
      </c>
      <c r="H332">
        <v>2</v>
      </c>
      <c r="I332">
        <v>82</v>
      </c>
      <c r="J332">
        <v>6.59</v>
      </c>
      <c r="K332">
        <v>94</v>
      </c>
      <c r="L332">
        <v>2.23</v>
      </c>
      <c r="M332">
        <v>0.26100000000000001</v>
      </c>
      <c r="N332">
        <v>3.9E-2</v>
      </c>
      <c r="O332">
        <v>0.01</v>
      </c>
      <c r="P332">
        <v>5.0000000000000001E-4</v>
      </c>
      <c r="Q332">
        <v>24</v>
      </c>
      <c r="R332">
        <v>1.3</v>
      </c>
      <c r="S332">
        <v>130</v>
      </c>
      <c r="T332">
        <v>1.4</v>
      </c>
      <c r="U332">
        <v>5</v>
      </c>
      <c r="V332">
        <v>73</v>
      </c>
      <c r="W332">
        <v>7.37</v>
      </c>
      <c r="X332">
        <v>93</v>
      </c>
      <c r="Y332">
        <v>0.03</v>
      </c>
      <c r="Z332">
        <v>5.7999999999999996E-3</v>
      </c>
      <c r="AA332">
        <v>1.0999999999999999E-2</v>
      </c>
      <c r="AB332">
        <v>0</v>
      </c>
      <c r="AC332">
        <v>0</v>
      </c>
      <c r="AD332">
        <v>26</v>
      </c>
      <c r="AE332">
        <v>0.9</v>
      </c>
      <c r="AF332">
        <v>129</v>
      </c>
      <c r="AG332" s="16">
        <v>3.5000000000000001E-3</v>
      </c>
      <c r="AH332" s="16">
        <v>0</v>
      </c>
      <c r="AM332" t="str">
        <v>Stoneville</v>
      </c>
    </row>
    <row r="333" spans="1:39" x14ac:dyDescent="0.25">
      <c r="A333" t="s">
        <v>460</v>
      </c>
      <c r="B333" t="s">
        <v>460</v>
      </c>
      <c r="C333" t="s">
        <v>648</v>
      </c>
      <c r="D333" t="s">
        <v>1287</v>
      </c>
      <c r="E333" t="s">
        <v>579</v>
      </c>
      <c r="F333">
        <v>397</v>
      </c>
      <c r="G333">
        <v>3.3</v>
      </c>
      <c r="H333">
        <v>57</v>
      </c>
      <c r="I333">
        <v>16</v>
      </c>
      <c r="J333">
        <v>5.93</v>
      </c>
      <c r="K333">
        <v>27</v>
      </c>
      <c r="L333">
        <v>0.23</v>
      </c>
      <c r="M333">
        <v>0.12</v>
      </c>
      <c r="N333">
        <v>0.12</v>
      </c>
      <c r="O333">
        <v>2E-3</v>
      </c>
      <c r="P333">
        <v>5.0000000000000001E-3</v>
      </c>
      <c r="Q333">
        <v>9</v>
      </c>
      <c r="R333">
        <v>8.3000000000000007</v>
      </c>
      <c r="S333">
        <v>37</v>
      </c>
      <c r="T333">
        <v>8.9</v>
      </c>
      <c r="U333">
        <v>8.3000000000000007</v>
      </c>
      <c r="V333">
        <v>22</v>
      </c>
      <c r="W333">
        <v>5.9</v>
      </c>
      <c r="X333">
        <v>39</v>
      </c>
      <c r="Y333">
        <v>0.88</v>
      </c>
      <c r="Z333">
        <v>0.3</v>
      </c>
      <c r="AA333">
        <v>0.21</v>
      </c>
      <c r="AB333">
        <v>6.7000000000000002E-3</v>
      </c>
      <c r="AC333">
        <v>0</v>
      </c>
      <c r="AD333">
        <v>21</v>
      </c>
      <c r="AE333">
        <v>3.6</v>
      </c>
      <c r="AF333">
        <v>56</v>
      </c>
      <c r="AG333" s="16">
        <v>0.18</v>
      </c>
      <c r="AH333" s="16">
        <v>0.25</v>
      </c>
      <c r="AM333" t="str">
        <v>Straitsview</v>
      </c>
    </row>
    <row r="334" spans="1:39" x14ac:dyDescent="0.25">
      <c r="A334" t="s">
        <v>460</v>
      </c>
      <c r="B334" t="s">
        <v>460</v>
      </c>
      <c r="C334" t="s">
        <v>926</v>
      </c>
      <c r="D334" t="s">
        <v>1541</v>
      </c>
      <c r="E334" t="s">
        <v>579</v>
      </c>
      <c r="F334">
        <v>397</v>
      </c>
      <c r="G334">
        <v>0.73</v>
      </c>
      <c r="H334">
        <v>74</v>
      </c>
      <c r="I334">
        <v>27</v>
      </c>
      <c r="J334">
        <v>6.12</v>
      </c>
      <c r="K334">
        <v>42</v>
      </c>
      <c r="L334">
        <v>0.15</v>
      </c>
      <c r="M334">
        <v>0.04</v>
      </c>
      <c r="N334">
        <v>0.04</v>
      </c>
      <c r="O334">
        <v>1E-3</v>
      </c>
      <c r="P334">
        <v>2.5000000000000001E-3</v>
      </c>
      <c r="Q334">
        <v>5</v>
      </c>
      <c r="R334">
        <v>10.5</v>
      </c>
      <c r="S334">
        <v>40</v>
      </c>
      <c r="T334">
        <v>1</v>
      </c>
      <c r="U334">
        <v>35</v>
      </c>
      <c r="V334">
        <v>21</v>
      </c>
      <c r="W334">
        <v>6.34</v>
      </c>
      <c r="X334">
        <v>22</v>
      </c>
      <c r="Y334">
        <v>7.0000000000000007E-2</v>
      </c>
      <c r="Z334">
        <v>0</v>
      </c>
      <c r="AA334">
        <v>0.154</v>
      </c>
      <c r="AB334">
        <v>0</v>
      </c>
      <c r="AC334">
        <v>0</v>
      </c>
      <c r="AD334">
        <v>3</v>
      </c>
      <c r="AE334">
        <v>7.4</v>
      </c>
      <c r="AF334">
        <v>43</v>
      </c>
      <c r="AG334" s="16">
        <v>0.17</v>
      </c>
      <c r="AH334" s="16">
        <v>0.14000000000000001</v>
      </c>
      <c r="AM334" t="str">
        <v>Summerford</v>
      </c>
    </row>
    <row r="335" spans="1:39" x14ac:dyDescent="0.25">
      <c r="A335" t="s">
        <v>927</v>
      </c>
      <c r="B335" t="s">
        <v>182</v>
      </c>
      <c r="C335" t="s">
        <v>862</v>
      </c>
      <c r="D335" t="s">
        <v>1542</v>
      </c>
      <c r="E335" t="s">
        <v>241</v>
      </c>
      <c r="F335">
        <v>157</v>
      </c>
      <c r="G335">
        <v>1.1000000000000001</v>
      </c>
      <c r="H335">
        <v>3</v>
      </c>
      <c r="I335">
        <v>136</v>
      </c>
      <c r="J335">
        <v>6.42</v>
      </c>
      <c r="K335">
        <v>121</v>
      </c>
      <c r="L335">
        <v>0.1</v>
      </c>
      <c r="M335">
        <v>0.11</v>
      </c>
      <c r="N335">
        <v>3.5000000000000001E-3</v>
      </c>
      <c r="O335">
        <v>5.0000000000000001E-4</v>
      </c>
      <c r="P335">
        <v>3.0000000000000001E-3</v>
      </c>
      <c r="Q335">
        <v>20</v>
      </c>
      <c r="R335">
        <v>1.1000000000000001</v>
      </c>
      <c r="S335">
        <v>250</v>
      </c>
      <c r="T335">
        <v>2</v>
      </c>
      <c r="U335">
        <v>2</v>
      </c>
      <c r="V335">
        <v>126</v>
      </c>
      <c r="W335">
        <v>7.92</v>
      </c>
      <c r="X335">
        <v>67</v>
      </c>
      <c r="Y335">
        <v>0</v>
      </c>
      <c r="Z335">
        <v>1.9E-2</v>
      </c>
      <c r="AA335">
        <v>3.8999999999999998E-3</v>
      </c>
      <c r="AB335">
        <v>0</v>
      </c>
      <c r="AC335">
        <v>2E-3</v>
      </c>
      <c r="AD335">
        <v>15</v>
      </c>
      <c r="AE335">
        <v>0.8</v>
      </c>
      <c r="AF335">
        <v>275</v>
      </c>
      <c r="AG335" s="16">
        <v>2.8799999999999999E-2</v>
      </c>
      <c r="AH335" s="16">
        <v>2.5999999999999999E-3</v>
      </c>
      <c r="AM335" t="str">
        <v>Sunnyside (T.B.)</v>
      </c>
    </row>
    <row r="336" spans="1:39" x14ac:dyDescent="0.25">
      <c r="A336" t="s">
        <v>461</v>
      </c>
      <c r="B336" t="s">
        <v>461</v>
      </c>
      <c r="C336" t="s">
        <v>928</v>
      </c>
      <c r="D336" t="s">
        <v>1543</v>
      </c>
      <c r="E336" t="s">
        <v>579</v>
      </c>
      <c r="F336">
        <v>661</v>
      </c>
      <c r="G336">
        <v>1.34</v>
      </c>
      <c r="H336">
        <v>38</v>
      </c>
      <c r="I336">
        <v>7</v>
      </c>
      <c r="J336">
        <v>4.0999999999999996</v>
      </c>
      <c r="K336">
        <v>5</v>
      </c>
      <c r="L336">
        <v>0.255</v>
      </c>
      <c r="M336">
        <v>0.28000000000000003</v>
      </c>
      <c r="N336">
        <v>0.02</v>
      </c>
      <c r="O336">
        <v>3.0000000000000001E-3</v>
      </c>
      <c r="P336">
        <v>2.5000000000000001E-3</v>
      </c>
      <c r="Q336">
        <v>4</v>
      </c>
      <c r="R336">
        <v>4.7</v>
      </c>
      <c r="S336">
        <v>70</v>
      </c>
      <c r="T336">
        <v>4.5</v>
      </c>
      <c r="U336">
        <v>38</v>
      </c>
      <c r="V336">
        <v>0</v>
      </c>
      <c r="W336">
        <v>4.1100000000000003</v>
      </c>
      <c r="X336">
        <v>9</v>
      </c>
      <c r="Y336">
        <v>0.94</v>
      </c>
      <c r="Z336">
        <v>0.4</v>
      </c>
      <c r="AA336">
        <v>0.63</v>
      </c>
      <c r="AB336">
        <v>3.3E-3</v>
      </c>
      <c r="AC336">
        <v>0</v>
      </c>
      <c r="AD336">
        <v>5</v>
      </c>
      <c r="AE336">
        <v>5.5</v>
      </c>
      <c r="AF336">
        <v>70</v>
      </c>
      <c r="AG336" s="16">
        <v>0.11600000000000001</v>
      </c>
      <c r="AH336" s="16">
        <v>0.33200000000000002</v>
      </c>
      <c r="AM336" t="str">
        <v>Swift Current</v>
      </c>
    </row>
    <row r="337" spans="1:39" x14ac:dyDescent="0.25">
      <c r="A337" t="s">
        <v>461</v>
      </c>
      <c r="B337" t="s">
        <v>461</v>
      </c>
      <c r="C337" t="s">
        <v>929</v>
      </c>
      <c r="D337" t="s">
        <v>1544</v>
      </c>
      <c r="E337" t="s">
        <v>579</v>
      </c>
      <c r="F337">
        <v>661</v>
      </c>
      <c r="G337">
        <v>1.8</v>
      </c>
      <c r="H337">
        <v>22</v>
      </c>
      <c r="I337">
        <v>5.6</v>
      </c>
      <c r="J337">
        <v>5.76</v>
      </c>
      <c r="K337">
        <v>24</v>
      </c>
      <c r="L337">
        <v>0.11</v>
      </c>
      <c r="M337">
        <v>0.108</v>
      </c>
      <c r="N337">
        <v>1E-3</v>
      </c>
      <c r="O337">
        <v>5.0000000000000001E-4</v>
      </c>
      <c r="P337">
        <v>5.0000000000000001E-4</v>
      </c>
      <c r="Q337">
        <v>6</v>
      </c>
      <c r="R337">
        <v>4.5999999999999996</v>
      </c>
      <c r="S337">
        <v>41</v>
      </c>
      <c r="T337">
        <v>0.5</v>
      </c>
      <c r="U337">
        <v>12</v>
      </c>
      <c r="V337">
        <v>0</v>
      </c>
      <c r="W337">
        <v>5.08</v>
      </c>
      <c r="X337">
        <v>4</v>
      </c>
      <c r="Y337">
        <v>7.0000000000000007E-2</v>
      </c>
      <c r="Z337">
        <v>0.01</v>
      </c>
      <c r="AA337">
        <v>0.02</v>
      </c>
      <c r="AB337">
        <v>0</v>
      </c>
      <c r="AC337">
        <v>0</v>
      </c>
      <c r="AD337">
        <v>0</v>
      </c>
      <c r="AE337">
        <v>4.8</v>
      </c>
      <c r="AF337">
        <v>42</v>
      </c>
      <c r="AG337" s="16">
        <v>0</v>
      </c>
      <c r="AH337" s="16">
        <v>0</v>
      </c>
      <c r="AM337" t="str">
        <v>Terrenceville</v>
      </c>
    </row>
    <row r="338" spans="1:39" x14ac:dyDescent="0.25">
      <c r="A338" t="s">
        <v>930</v>
      </c>
      <c r="B338" t="s">
        <v>184</v>
      </c>
      <c r="C338" t="s">
        <v>613</v>
      </c>
      <c r="D338" t="s">
        <v>1545</v>
      </c>
      <c r="E338" t="s">
        <v>241</v>
      </c>
      <c r="F338">
        <v>107</v>
      </c>
      <c r="G338">
        <v>0.5</v>
      </c>
      <c r="H338">
        <v>2</v>
      </c>
      <c r="I338">
        <v>135</v>
      </c>
      <c r="J338">
        <v>6.89</v>
      </c>
      <c r="K338">
        <v>154</v>
      </c>
      <c r="L338">
        <v>0.06</v>
      </c>
      <c r="M338">
        <v>5.0000000000000001E-3</v>
      </c>
      <c r="N338">
        <v>2.5999999999999999E-2</v>
      </c>
      <c r="O338">
        <v>5.0000000000000001E-4</v>
      </c>
      <c r="P338">
        <v>5.0000000000000001E-4</v>
      </c>
      <c r="Q338">
        <v>12</v>
      </c>
      <c r="R338">
        <v>1.2</v>
      </c>
      <c r="S338">
        <v>264</v>
      </c>
      <c r="T338">
        <v>0.9</v>
      </c>
      <c r="U338">
        <v>2</v>
      </c>
      <c r="V338">
        <v>138</v>
      </c>
      <c r="W338">
        <v>7.11</v>
      </c>
      <c r="X338">
        <v>170</v>
      </c>
      <c r="Y338">
        <v>0</v>
      </c>
      <c r="Z338">
        <v>0</v>
      </c>
      <c r="AA338">
        <v>2.5000000000000001E-2</v>
      </c>
      <c r="AB338">
        <v>5.1000000000000004E-4</v>
      </c>
      <c r="AC338">
        <v>0</v>
      </c>
      <c r="AD338">
        <v>11</v>
      </c>
      <c r="AE338">
        <v>1.4</v>
      </c>
      <c r="AF338">
        <v>303</v>
      </c>
      <c r="AG338" s="16">
        <v>2.5999999999999999E-3</v>
      </c>
      <c r="AH338" s="16">
        <v>0</v>
      </c>
      <c r="AM338" t="str">
        <v>Thornlea</v>
      </c>
    </row>
    <row r="339" spans="1:39" x14ac:dyDescent="0.25">
      <c r="A339" t="s">
        <v>462</v>
      </c>
      <c r="B339" t="s">
        <v>462</v>
      </c>
      <c r="C339" t="s">
        <v>931</v>
      </c>
      <c r="D339" t="s">
        <v>1546</v>
      </c>
      <c r="E339" t="s">
        <v>579</v>
      </c>
      <c r="F339">
        <v>184</v>
      </c>
      <c r="G339">
        <v>1.2</v>
      </c>
      <c r="H339">
        <v>199</v>
      </c>
      <c r="I339">
        <v>6</v>
      </c>
      <c r="J339">
        <v>4.5</v>
      </c>
      <c r="K339">
        <v>13</v>
      </c>
      <c r="L339">
        <v>0.53</v>
      </c>
      <c r="M339">
        <v>0.05</v>
      </c>
      <c r="N339">
        <v>2.8299999999999999E-2</v>
      </c>
      <c r="O339">
        <v>1.8E-3</v>
      </c>
      <c r="P339">
        <v>2.5000000000000001E-2</v>
      </c>
      <c r="Q339">
        <v>7.2</v>
      </c>
      <c r="R339">
        <v>20.100000000000001</v>
      </c>
      <c r="S339">
        <v>60</v>
      </c>
      <c r="T339">
        <v>2.4</v>
      </c>
      <c r="U339">
        <v>180</v>
      </c>
      <c r="V339">
        <v>7.1</v>
      </c>
      <c r="W339">
        <v>5.27</v>
      </c>
      <c r="X339">
        <v>4.7</v>
      </c>
      <c r="Y339">
        <v>0.33</v>
      </c>
      <c r="Z339">
        <v>0.03</v>
      </c>
      <c r="AA339">
        <v>0.85899999999999999</v>
      </c>
      <c r="AB339">
        <v>2.0999999999999999E-3</v>
      </c>
      <c r="AC339">
        <v>0</v>
      </c>
      <c r="AD339">
        <v>3</v>
      </c>
      <c r="AE339">
        <v>16.899999999999999</v>
      </c>
      <c r="AF339">
        <v>40</v>
      </c>
      <c r="AG339" s="16">
        <v>0.41199999999999998</v>
      </c>
      <c r="AH339" s="16">
        <v>0.3</v>
      </c>
      <c r="AM339" t="str">
        <v>Tilt Cove</v>
      </c>
    </row>
    <row r="340" spans="1:39" x14ac:dyDescent="0.25">
      <c r="A340" t="s">
        <v>462</v>
      </c>
      <c r="B340" t="s">
        <v>463</v>
      </c>
      <c r="C340" t="s">
        <v>931</v>
      </c>
      <c r="D340" t="s">
        <v>1546</v>
      </c>
      <c r="E340" t="s">
        <v>579</v>
      </c>
      <c r="F340">
        <v>184</v>
      </c>
      <c r="G340">
        <v>1.2</v>
      </c>
      <c r="H340">
        <v>199</v>
      </c>
      <c r="I340">
        <v>6</v>
      </c>
      <c r="J340">
        <v>4.5</v>
      </c>
      <c r="K340">
        <v>13</v>
      </c>
      <c r="L340">
        <v>0.53</v>
      </c>
      <c r="M340">
        <v>0.05</v>
      </c>
      <c r="N340">
        <v>2.8299999999999999E-2</v>
      </c>
      <c r="O340">
        <v>1.8E-3</v>
      </c>
      <c r="P340">
        <v>2.5000000000000001E-2</v>
      </c>
      <c r="Q340">
        <v>7.2</v>
      </c>
      <c r="R340">
        <v>20.100000000000001</v>
      </c>
      <c r="S340">
        <v>60</v>
      </c>
      <c r="T340">
        <v>2.4</v>
      </c>
      <c r="U340">
        <v>180</v>
      </c>
      <c r="V340">
        <v>7.1</v>
      </c>
      <c r="W340">
        <v>5.27</v>
      </c>
      <c r="X340">
        <v>4.7</v>
      </c>
      <c r="Y340">
        <v>0.33</v>
      </c>
      <c r="Z340">
        <v>0.03</v>
      </c>
      <c r="AA340">
        <v>0.85899999999999999</v>
      </c>
      <c r="AB340">
        <v>2.0999999999999999E-3</v>
      </c>
      <c r="AC340">
        <v>0</v>
      </c>
      <c r="AD340">
        <v>3</v>
      </c>
      <c r="AE340">
        <v>16.899999999999999</v>
      </c>
      <c r="AF340">
        <v>40</v>
      </c>
      <c r="AG340" s="16">
        <v>0.41199999999999998</v>
      </c>
      <c r="AH340" s="16">
        <v>0.3</v>
      </c>
      <c r="AM340" t="str">
        <v>Tizzard's Harbour</v>
      </c>
    </row>
    <row r="341" spans="1:39" x14ac:dyDescent="0.25">
      <c r="A341" t="s">
        <v>464</v>
      </c>
      <c r="B341" t="s">
        <v>464</v>
      </c>
      <c r="C341" t="s">
        <v>725</v>
      </c>
      <c r="D341" t="s">
        <v>1355</v>
      </c>
      <c r="E341" t="s">
        <v>579</v>
      </c>
      <c r="F341">
        <v>17695</v>
      </c>
      <c r="G341">
        <v>3.3</v>
      </c>
      <c r="H341">
        <v>34</v>
      </c>
      <c r="I341">
        <v>8</v>
      </c>
      <c r="J341">
        <v>5.37</v>
      </c>
      <c r="K341">
        <v>18</v>
      </c>
      <c r="L341">
        <v>0.24</v>
      </c>
      <c r="M341">
        <v>0.106</v>
      </c>
      <c r="N341">
        <v>6.7000000000000004E-2</v>
      </c>
      <c r="O341">
        <v>4.0000000000000001E-3</v>
      </c>
      <c r="P341">
        <v>5.0000000000000001E-3</v>
      </c>
      <c r="Q341">
        <v>4</v>
      </c>
      <c r="R341">
        <v>4.5</v>
      </c>
      <c r="S341">
        <v>42</v>
      </c>
      <c r="T341">
        <v>2</v>
      </c>
      <c r="U341">
        <v>10</v>
      </c>
      <c r="V341">
        <v>67</v>
      </c>
      <c r="W341">
        <v>6.37</v>
      </c>
      <c r="X341">
        <v>42</v>
      </c>
      <c r="Y341">
        <v>0.28999999999999998</v>
      </c>
      <c r="Z341">
        <v>0.04</v>
      </c>
      <c r="AA341">
        <v>0.48</v>
      </c>
      <c r="AB341">
        <v>4.0000000000000001E-3</v>
      </c>
      <c r="AC341">
        <v>0</v>
      </c>
      <c r="AD341">
        <v>4</v>
      </c>
      <c r="AE341">
        <v>5.0999999999999996</v>
      </c>
      <c r="AF341">
        <v>102</v>
      </c>
      <c r="AG341" s="16">
        <v>0.106</v>
      </c>
      <c r="AH341" s="16">
        <v>0.15</v>
      </c>
      <c r="AM341" t="str">
        <v>Tompkins</v>
      </c>
    </row>
    <row r="342" spans="1:39" x14ac:dyDescent="0.25">
      <c r="A342" t="s">
        <v>465</v>
      </c>
      <c r="B342" t="s">
        <v>465</v>
      </c>
      <c r="C342" t="s">
        <v>932</v>
      </c>
      <c r="D342" t="s">
        <v>1547</v>
      </c>
      <c r="E342" t="s">
        <v>579</v>
      </c>
      <c r="F342">
        <v>301</v>
      </c>
      <c r="G342">
        <v>1.5</v>
      </c>
      <c r="H342">
        <v>142</v>
      </c>
      <c r="I342">
        <v>3.3</v>
      </c>
      <c r="J342">
        <v>4.78</v>
      </c>
      <c r="K342">
        <v>5</v>
      </c>
      <c r="L342">
        <v>0.44</v>
      </c>
      <c r="M342">
        <v>0.05</v>
      </c>
      <c r="N342">
        <v>0.04</v>
      </c>
      <c r="O342">
        <v>1.2E-2</v>
      </c>
      <c r="P342">
        <v>5.0000000000000001E-3</v>
      </c>
      <c r="Q342">
        <v>5.4</v>
      </c>
      <c r="R342">
        <v>12.7</v>
      </c>
      <c r="S342">
        <v>40</v>
      </c>
      <c r="T342">
        <v>1.3</v>
      </c>
      <c r="U342">
        <v>125</v>
      </c>
      <c r="V342">
        <v>7.2</v>
      </c>
      <c r="W342">
        <v>5.0599999999999996</v>
      </c>
      <c r="X342">
        <v>5.2</v>
      </c>
      <c r="Y342">
        <v>0.49</v>
      </c>
      <c r="Z342">
        <v>0.04</v>
      </c>
      <c r="AA342">
        <v>0.183</v>
      </c>
      <c r="AB342">
        <v>1.6999999999999999E-3</v>
      </c>
      <c r="AC342">
        <v>0</v>
      </c>
      <c r="AD342">
        <v>3</v>
      </c>
      <c r="AE342">
        <v>14</v>
      </c>
      <c r="AF342">
        <v>53</v>
      </c>
      <c r="AG342" s="16">
        <v>0.80700000000000005</v>
      </c>
      <c r="AH342" s="16">
        <v>0.88400000000000001</v>
      </c>
      <c r="AM342" t="str">
        <v>Torbay</v>
      </c>
    </row>
    <row r="343" spans="1:39" x14ac:dyDescent="0.25">
      <c r="A343" t="s">
        <v>466</v>
      </c>
      <c r="B343" t="s">
        <v>466</v>
      </c>
      <c r="C343" t="s">
        <v>580</v>
      </c>
      <c r="D343" t="s">
        <v>1548</v>
      </c>
      <c r="E343" t="s">
        <v>579</v>
      </c>
      <c r="F343">
        <v>383</v>
      </c>
      <c r="G343">
        <v>0.51</v>
      </c>
      <c r="H343">
        <v>360</v>
      </c>
      <c r="I343">
        <v>260</v>
      </c>
      <c r="J343">
        <v>7.15</v>
      </c>
      <c r="K343">
        <v>320</v>
      </c>
      <c r="L343">
        <v>0.23499999999999999</v>
      </c>
      <c r="M343">
        <v>3.5000000000000003E-2</v>
      </c>
      <c r="N343">
        <v>0.05</v>
      </c>
      <c r="O343">
        <v>0.01</v>
      </c>
      <c r="P343">
        <v>5.0000000000000001E-3</v>
      </c>
      <c r="Q343">
        <v>12</v>
      </c>
      <c r="R343">
        <v>23.5</v>
      </c>
      <c r="S343">
        <v>462</v>
      </c>
      <c r="T343">
        <v>3.2</v>
      </c>
      <c r="U343">
        <v>7</v>
      </c>
      <c r="V343">
        <v>261</v>
      </c>
      <c r="W343">
        <v>7.79</v>
      </c>
      <c r="X343">
        <v>311</v>
      </c>
      <c r="Y343">
        <v>0.24</v>
      </c>
      <c r="Z343">
        <v>0.15</v>
      </c>
      <c r="AA343">
        <v>4.7E-2</v>
      </c>
      <c r="AB343">
        <v>3.0000000000000001E-3</v>
      </c>
      <c r="AC343">
        <v>0</v>
      </c>
      <c r="AD343">
        <v>12</v>
      </c>
      <c r="AE343">
        <v>2</v>
      </c>
      <c r="AF343">
        <v>478</v>
      </c>
      <c r="AG343" s="16">
        <v>0.13500000000000001</v>
      </c>
      <c r="AH343" s="16">
        <v>2.52E-2</v>
      </c>
      <c r="AM343" t="str">
        <v>Trepassey</v>
      </c>
    </row>
    <row r="344" spans="1:39" x14ac:dyDescent="0.25">
      <c r="A344" t="s">
        <v>467</v>
      </c>
      <c r="B344" t="s">
        <v>467</v>
      </c>
      <c r="C344" t="s">
        <v>933</v>
      </c>
      <c r="D344" t="s">
        <v>1549</v>
      </c>
      <c r="E344" t="s">
        <v>579</v>
      </c>
      <c r="F344">
        <v>3352</v>
      </c>
      <c r="G344">
        <v>0.67</v>
      </c>
      <c r="H344">
        <v>36</v>
      </c>
      <c r="I344">
        <v>24</v>
      </c>
      <c r="J344">
        <v>6.41</v>
      </c>
      <c r="K344">
        <v>20</v>
      </c>
      <c r="L344">
        <v>0.15</v>
      </c>
      <c r="M344">
        <v>2.7E-2</v>
      </c>
      <c r="N344">
        <v>1E-3</v>
      </c>
      <c r="O344">
        <v>0</v>
      </c>
      <c r="P344">
        <v>0</v>
      </c>
      <c r="Q344">
        <v>2</v>
      </c>
      <c r="R344">
        <v>5.9</v>
      </c>
      <c r="S344">
        <v>37</v>
      </c>
      <c r="T344">
        <v>0.98</v>
      </c>
      <c r="U344">
        <v>21</v>
      </c>
      <c r="V344">
        <v>16</v>
      </c>
      <c r="W344">
        <v>6.54</v>
      </c>
      <c r="X344">
        <v>24</v>
      </c>
      <c r="Y344">
        <v>0.08</v>
      </c>
      <c r="Z344">
        <v>5.4000000000000003E-3</v>
      </c>
      <c r="AA344">
        <v>2.3E-2</v>
      </c>
      <c r="AB344">
        <v>2.7000000000000001E-3</v>
      </c>
      <c r="AC344">
        <v>0</v>
      </c>
      <c r="AD344">
        <v>3</v>
      </c>
      <c r="AE344">
        <v>7</v>
      </c>
      <c r="AF344">
        <v>40</v>
      </c>
      <c r="AG344" s="16">
        <v>0.27700000000000002</v>
      </c>
      <c r="AH344" s="16">
        <v>0.27200000000000002</v>
      </c>
      <c r="AM344" t="str">
        <v>Trinity</v>
      </c>
    </row>
    <row r="345" spans="1:39" x14ac:dyDescent="0.25">
      <c r="A345" t="s">
        <v>468</v>
      </c>
      <c r="B345" t="s">
        <v>468</v>
      </c>
      <c r="C345" t="s">
        <v>648</v>
      </c>
      <c r="D345" t="s">
        <v>1287</v>
      </c>
      <c r="E345" t="s">
        <v>579</v>
      </c>
      <c r="F345">
        <v>809</v>
      </c>
      <c r="G345">
        <v>3.3</v>
      </c>
      <c r="H345">
        <v>57</v>
      </c>
      <c r="I345">
        <v>16</v>
      </c>
      <c r="J345">
        <v>5.93</v>
      </c>
      <c r="K345">
        <v>27</v>
      </c>
      <c r="L345">
        <v>0.23</v>
      </c>
      <c r="M345">
        <v>0.12</v>
      </c>
      <c r="N345">
        <v>0.12</v>
      </c>
      <c r="O345">
        <v>2E-3</v>
      </c>
      <c r="P345">
        <v>5.0000000000000001E-3</v>
      </c>
      <c r="Q345">
        <v>9</v>
      </c>
      <c r="R345">
        <v>8.3000000000000007</v>
      </c>
      <c r="S345">
        <v>37</v>
      </c>
      <c r="T345">
        <v>8.9</v>
      </c>
      <c r="U345">
        <v>8.3000000000000007</v>
      </c>
      <c r="V345">
        <v>22</v>
      </c>
      <c r="W345">
        <v>5.9</v>
      </c>
      <c r="X345">
        <v>39</v>
      </c>
      <c r="Y345">
        <v>0.88</v>
      </c>
      <c r="Z345">
        <v>0.3</v>
      </c>
      <c r="AA345">
        <v>0.21</v>
      </c>
      <c r="AB345">
        <v>6.7000000000000002E-3</v>
      </c>
      <c r="AC345">
        <v>0</v>
      </c>
      <c r="AD345">
        <v>21</v>
      </c>
      <c r="AE345">
        <v>3.6</v>
      </c>
      <c r="AF345">
        <v>56</v>
      </c>
      <c r="AG345" s="16">
        <v>0.18</v>
      </c>
      <c r="AH345" s="16">
        <v>0.25</v>
      </c>
      <c r="AM345" t="str">
        <v>Trinity Bay North</v>
      </c>
    </row>
    <row r="346" spans="1:39" x14ac:dyDescent="0.25">
      <c r="A346" t="s">
        <v>469</v>
      </c>
      <c r="B346" t="s">
        <v>469</v>
      </c>
      <c r="C346" t="s">
        <v>934</v>
      </c>
      <c r="D346" t="s">
        <v>1550</v>
      </c>
      <c r="E346" t="s">
        <v>579</v>
      </c>
      <c r="F346">
        <v>85</v>
      </c>
      <c r="G346">
        <v>0.9</v>
      </c>
      <c r="H346">
        <v>86</v>
      </c>
      <c r="I346">
        <v>2.5</v>
      </c>
      <c r="J346">
        <v>5.26</v>
      </c>
      <c r="K346">
        <v>19</v>
      </c>
      <c r="L346">
        <v>0.28999999999999998</v>
      </c>
      <c r="M346">
        <v>0.03</v>
      </c>
      <c r="N346">
        <v>5.0000000000000001E-3</v>
      </c>
      <c r="O346">
        <v>5.0000000000000001E-4</v>
      </c>
      <c r="P346">
        <v>5.0000000000000001E-3</v>
      </c>
      <c r="Q346">
        <v>4</v>
      </c>
      <c r="R346">
        <v>12.3</v>
      </c>
      <c r="S346">
        <v>40</v>
      </c>
      <c r="T346">
        <v>2.6</v>
      </c>
      <c r="U346">
        <v>122</v>
      </c>
      <c r="V346">
        <v>14</v>
      </c>
      <c r="W346">
        <v>5.57</v>
      </c>
      <c r="X346">
        <v>8.1</v>
      </c>
      <c r="Y346">
        <v>0.7</v>
      </c>
      <c r="Z346">
        <v>1.2E-2</v>
      </c>
      <c r="AA346">
        <v>8.2000000000000003E-2</v>
      </c>
      <c r="AB346">
        <v>1.1000000000000001E-3</v>
      </c>
      <c r="AC346">
        <v>0</v>
      </c>
      <c r="AD346">
        <v>4</v>
      </c>
      <c r="AE346">
        <v>9.1</v>
      </c>
      <c r="AF346">
        <v>57</v>
      </c>
      <c r="AG346" s="16">
        <v>0</v>
      </c>
      <c r="AH346" s="16">
        <v>0</v>
      </c>
      <c r="AM346" t="str">
        <v>Triton</v>
      </c>
    </row>
    <row r="347" spans="1:39" x14ac:dyDescent="0.25">
      <c r="A347" t="s">
        <v>186</v>
      </c>
      <c r="B347" t="s">
        <v>186</v>
      </c>
      <c r="C347" t="s">
        <v>935</v>
      </c>
      <c r="D347" t="s">
        <v>1551</v>
      </c>
      <c r="E347" t="s">
        <v>241</v>
      </c>
      <c r="F347">
        <v>80</v>
      </c>
      <c r="G347">
        <v>2.2999999999999998</v>
      </c>
      <c r="H347">
        <v>18</v>
      </c>
      <c r="I347">
        <v>100</v>
      </c>
      <c r="J347">
        <v>7.16</v>
      </c>
      <c r="K347">
        <v>137</v>
      </c>
      <c r="L347">
        <v>7.8E-2</v>
      </c>
      <c r="M347">
        <v>0.32</v>
      </c>
      <c r="N347">
        <v>3.7999999999999999E-2</v>
      </c>
      <c r="O347">
        <v>1.1000000000000001E-3</v>
      </c>
      <c r="P347">
        <v>0.01</v>
      </c>
      <c r="Q347">
        <v>19</v>
      </c>
      <c r="R347">
        <v>3.5</v>
      </c>
      <c r="S347">
        <v>241</v>
      </c>
      <c r="T347">
        <v>3.4</v>
      </c>
      <c r="U347">
        <v>32</v>
      </c>
      <c r="V347">
        <v>98</v>
      </c>
      <c r="W347">
        <v>7.3</v>
      </c>
      <c r="X347">
        <v>113</v>
      </c>
      <c r="Y347">
        <v>0.08</v>
      </c>
      <c r="Z347">
        <v>0.02</v>
      </c>
      <c r="AA347">
        <v>1.6E-2</v>
      </c>
      <c r="AB347">
        <v>1.6000000000000001E-3</v>
      </c>
      <c r="AC347">
        <v>0.01</v>
      </c>
      <c r="AD347">
        <v>18</v>
      </c>
      <c r="AE347">
        <v>5.5</v>
      </c>
      <c r="AF347">
        <v>229</v>
      </c>
      <c r="AG347" s="16">
        <v>0.13</v>
      </c>
      <c r="AH347" s="16">
        <v>9.8000000000000004E-2</v>
      </c>
      <c r="AM347" t="str">
        <v>Trout River</v>
      </c>
    </row>
    <row r="348" spans="1:39" x14ac:dyDescent="0.25">
      <c r="A348" t="s">
        <v>470</v>
      </c>
      <c r="B348" t="s">
        <v>470</v>
      </c>
      <c r="C348" t="s">
        <v>936</v>
      </c>
      <c r="D348" t="s">
        <v>1552</v>
      </c>
      <c r="E348" t="s">
        <v>579</v>
      </c>
      <c r="F348">
        <v>924</v>
      </c>
      <c r="G348">
        <v>2.7</v>
      </c>
      <c r="H348">
        <v>38</v>
      </c>
      <c r="I348">
        <v>0</v>
      </c>
      <c r="J348">
        <v>5.34</v>
      </c>
      <c r="K348">
        <v>4</v>
      </c>
      <c r="L348">
        <v>5.2999999999999999E-2</v>
      </c>
      <c r="M348">
        <v>0.01</v>
      </c>
      <c r="N348">
        <v>3.0000000000000001E-3</v>
      </c>
      <c r="O348">
        <v>0</v>
      </c>
      <c r="P348">
        <v>0</v>
      </c>
      <c r="Q348">
        <v>3</v>
      </c>
      <c r="R348">
        <v>4.5999999999999996</v>
      </c>
      <c r="S348">
        <v>20</v>
      </c>
      <c r="T348">
        <v>1.6</v>
      </c>
      <c r="U348">
        <v>34</v>
      </c>
      <c r="V348">
        <v>23</v>
      </c>
      <c r="W348">
        <v>6.45</v>
      </c>
      <c r="X348">
        <v>3.6</v>
      </c>
      <c r="Y348">
        <v>0.5</v>
      </c>
      <c r="Z348">
        <v>8.5000000000000006E-3</v>
      </c>
      <c r="AA348">
        <v>0.59</v>
      </c>
      <c r="AB348">
        <v>1.1000000000000001E-3</v>
      </c>
      <c r="AC348">
        <v>0</v>
      </c>
      <c r="AD348">
        <v>3</v>
      </c>
      <c r="AE348">
        <v>10</v>
      </c>
      <c r="AF348">
        <v>50</v>
      </c>
      <c r="AG348" s="16">
        <v>0.223</v>
      </c>
      <c r="AH348" s="16">
        <v>0.23499999999999999</v>
      </c>
      <c r="AM348" t="str">
        <v>Twillingate</v>
      </c>
    </row>
    <row r="349" spans="1:39" x14ac:dyDescent="0.25">
      <c r="A349" t="s">
        <v>471</v>
      </c>
      <c r="B349" t="s">
        <v>471</v>
      </c>
      <c r="C349" t="s">
        <v>937</v>
      </c>
      <c r="D349" t="s">
        <v>1553</v>
      </c>
      <c r="E349" t="s">
        <v>579</v>
      </c>
      <c r="F349">
        <v>162</v>
      </c>
      <c r="G349">
        <v>2.2999999999999998</v>
      </c>
      <c r="H349">
        <v>224</v>
      </c>
      <c r="I349">
        <v>56</v>
      </c>
      <c r="J349">
        <v>6.22</v>
      </c>
      <c r="K349">
        <v>68</v>
      </c>
      <c r="L349">
        <v>0.2</v>
      </c>
      <c r="M349">
        <v>4.7E-2</v>
      </c>
      <c r="N349">
        <v>3.6999999999999998E-2</v>
      </c>
      <c r="O349">
        <v>1E-3</v>
      </c>
      <c r="P349">
        <v>5.0000000000000001E-3</v>
      </c>
      <c r="Q349">
        <v>4</v>
      </c>
      <c r="R349">
        <v>13.3</v>
      </c>
      <c r="S349">
        <v>69</v>
      </c>
      <c r="T349">
        <v>2</v>
      </c>
      <c r="U349">
        <v>169</v>
      </c>
      <c r="V349">
        <v>56</v>
      </c>
      <c r="W349">
        <v>6.55</v>
      </c>
      <c r="X349">
        <v>50</v>
      </c>
      <c r="Y349">
        <v>0.27</v>
      </c>
      <c r="Z349">
        <v>0.06</v>
      </c>
      <c r="AA349">
        <v>1.9E-2</v>
      </c>
      <c r="AB349">
        <v>1E-3</v>
      </c>
      <c r="AC349">
        <v>2.3E-3</v>
      </c>
      <c r="AD349">
        <v>3</v>
      </c>
      <c r="AE349">
        <v>15</v>
      </c>
      <c r="AF349">
        <v>73</v>
      </c>
      <c r="AG349" s="16">
        <v>0.29199999999999998</v>
      </c>
      <c r="AH349" s="16">
        <v>0.26</v>
      </c>
      <c r="AM349" t="str">
        <v>Upper Amherst Cove</v>
      </c>
    </row>
    <row r="350" spans="1:39" x14ac:dyDescent="0.25">
      <c r="A350" t="s">
        <v>938</v>
      </c>
      <c r="B350" t="s">
        <v>472</v>
      </c>
      <c r="C350" t="s">
        <v>640</v>
      </c>
      <c r="D350" t="s">
        <v>1554</v>
      </c>
      <c r="E350" t="s">
        <v>579</v>
      </c>
      <c r="F350">
        <v>139</v>
      </c>
      <c r="G350">
        <v>3.2</v>
      </c>
      <c r="H350">
        <v>109</v>
      </c>
      <c r="I350">
        <v>110</v>
      </c>
      <c r="J350">
        <v>6.71</v>
      </c>
      <c r="K350">
        <v>130</v>
      </c>
      <c r="L350">
        <v>0.32</v>
      </c>
      <c r="M350">
        <v>0.03</v>
      </c>
      <c r="N350">
        <v>0.01</v>
      </c>
      <c r="O350">
        <v>7.0000000000000001E-3</v>
      </c>
      <c r="P350">
        <v>2.5000000000000001E-2</v>
      </c>
      <c r="Q350">
        <v>7</v>
      </c>
      <c r="R350">
        <v>14.8</v>
      </c>
      <c r="S350">
        <v>186</v>
      </c>
      <c r="T350">
        <v>14.4</v>
      </c>
      <c r="U350">
        <v>204</v>
      </c>
      <c r="V350">
        <v>185</v>
      </c>
      <c r="W350">
        <v>7.08</v>
      </c>
      <c r="X350">
        <v>289</v>
      </c>
      <c r="Y350">
        <v>0.52</v>
      </c>
      <c r="Z350">
        <v>0.04</v>
      </c>
      <c r="AA350">
        <v>9.0999999999999998E-2</v>
      </c>
      <c r="AB350">
        <v>5.4000000000000001E-4</v>
      </c>
      <c r="AC350">
        <v>0</v>
      </c>
      <c r="AD350">
        <v>98</v>
      </c>
      <c r="AE350">
        <v>19.8</v>
      </c>
      <c r="AF350">
        <v>265</v>
      </c>
      <c r="AG350" s="16">
        <v>0.38200000000000001</v>
      </c>
      <c r="AH350" s="16">
        <v>0.13600000000000001</v>
      </c>
      <c r="AM350" t="str">
        <v>Upper Ferry</v>
      </c>
    </row>
    <row r="351" spans="1:39" x14ac:dyDescent="0.25">
      <c r="A351" t="s">
        <v>939</v>
      </c>
      <c r="B351" t="s">
        <v>99</v>
      </c>
      <c r="C351" t="s">
        <v>940</v>
      </c>
      <c r="D351" t="s">
        <v>1555</v>
      </c>
      <c r="E351" t="s">
        <v>241</v>
      </c>
      <c r="F351">
        <v>428</v>
      </c>
      <c r="G351">
        <v>9.6999999999999993</v>
      </c>
      <c r="H351">
        <v>19</v>
      </c>
      <c r="I351">
        <v>260</v>
      </c>
      <c r="J351">
        <v>7.13</v>
      </c>
      <c r="K351">
        <v>283</v>
      </c>
      <c r="L351">
        <v>0.52</v>
      </c>
      <c r="M351">
        <v>0.21</v>
      </c>
      <c r="N351">
        <v>5.8999999999999997E-2</v>
      </c>
      <c r="O351">
        <v>8.9999999999999993E-3</v>
      </c>
      <c r="P351">
        <v>5.0000000000000001E-4</v>
      </c>
      <c r="Q351">
        <v>15</v>
      </c>
      <c r="R351">
        <v>5.0999999999999996</v>
      </c>
      <c r="S351">
        <v>389</v>
      </c>
      <c r="T351">
        <v>26</v>
      </c>
      <c r="U351">
        <v>60</v>
      </c>
      <c r="V351">
        <v>260</v>
      </c>
      <c r="W351">
        <v>7.55</v>
      </c>
      <c r="X351">
        <v>280</v>
      </c>
      <c r="Y351">
        <v>2.1</v>
      </c>
      <c r="Z351">
        <v>1</v>
      </c>
      <c r="AA351">
        <v>6.4000000000000001E-2</v>
      </c>
      <c r="AB351">
        <v>5.3999999999999999E-2</v>
      </c>
      <c r="AC351">
        <v>0</v>
      </c>
      <c r="AD351">
        <v>21</v>
      </c>
      <c r="AE351">
        <v>8.6999999999999993</v>
      </c>
      <c r="AF351">
        <v>370</v>
      </c>
      <c r="AG351" s="16">
        <v>1.24E-2</v>
      </c>
      <c r="AH351" s="16">
        <v>0</v>
      </c>
      <c r="AM351" t="str">
        <v>Upper Island Cove</v>
      </c>
    </row>
    <row r="352" spans="1:39" x14ac:dyDescent="0.25">
      <c r="A352" t="s">
        <v>939</v>
      </c>
      <c r="B352" t="s">
        <v>187</v>
      </c>
      <c r="C352" t="s">
        <v>941</v>
      </c>
      <c r="D352" t="s">
        <v>1556</v>
      </c>
      <c r="E352" t="s">
        <v>241</v>
      </c>
      <c r="F352">
        <v>428</v>
      </c>
      <c r="G352">
        <v>1.6</v>
      </c>
      <c r="H352">
        <v>15</v>
      </c>
      <c r="I352">
        <v>230</v>
      </c>
      <c r="J352">
        <v>7.5</v>
      </c>
      <c r="K352">
        <v>270</v>
      </c>
      <c r="L352">
        <v>0.04</v>
      </c>
      <c r="M352">
        <v>0.03</v>
      </c>
      <c r="N352">
        <v>2.9000000000000001E-2</v>
      </c>
      <c r="O352">
        <v>8.0000000000000002E-3</v>
      </c>
      <c r="P352">
        <v>5.0000000000000001E-4</v>
      </c>
      <c r="Q352">
        <v>22</v>
      </c>
      <c r="R352">
        <v>4</v>
      </c>
      <c r="S352">
        <v>361</v>
      </c>
      <c r="T352">
        <v>3.5</v>
      </c>
      <c r="U352">
        <v>37</v>
      </c>
      <c r="V352">
        <v>250</v>
      </c>
      <c r="W352">
        <v>7.59</v>
      </c>
      <c r="X352">
        <v>250</v>
      </c>
      <c r="Y352">
        <v>0.24</v>
      </c>
      <c r="Z352">
        <v>0.04</v>
      </c>
      <c r="AA352">
        <v>0.11</v>
      </c>
      <c r="AB352">
        <v>4.2000000000000003E-2</v>
      </c>
      <c r="AC352">
        <v>0</v>
      </c>
      <c r="AD352">
        <v>22</v>
      </c>
      <c r="AE352">
        <v>6.2</v>
      </c>
      <c r="AF352">
        <v>358</v>
      </c>
      <c r="AG352" s="16">
        <v>1.66E-2</v>
      </c>
      <c r="AH352" s="16">
        <v>0</v>
      </c>
      <c r="AM352" t="str">
        <v>Victoria</v>
      </c>
    </row>
    <row r="353" spans="1:39" x14ac:dyDescent="0.25">
      <c r="A353" t="s">
        <v>942</v>
      </c>
      <c r="B353" t="s">
        <v>473</v>
      </c>
      <c r="C353" t="s">
        <v>634</v>
      </c>
      <c r="D353" t="s">
        <v>1557</v>
      </c>
      <c r="E353" t="s">
        <v>579</v>
      </c>
      <c r="F353">
        <v>173</v>
      </c>
      <c r="G353">
        <v>1.1000000000000001</v>
      </c>
      <c r="H353">
        <v>49</v>
      </c>
      <c r="I353">
        <v>94</v>
      </c>
      <c r="J353">
        <v>7.92</v>
      </c>
      <c r="K353">
        <v>98</v>
      </c>
      <c r="L353">
        <v>0.1</v>
      </c>
      <c r="M353">
        <v>1.4999999999999999E-2</v>
      </c>
      <c r="N353">
        <v>0</v>
      </c>
      <c r="O353">
        <v>0</v>
      </c>
      <c r="P353">
        <v>0</v>
      </c>
      <c r="Q353">
        <v>3</v>
      </c>
      <c r="R353">
        <v>9.3000000000000007</v>
      </c>
      <c r="S353">
        <v>138</v>
      </c>
      <c r="T353">
        <v>1</v>
      </c>
      <c r="U353">
        <v>59</v>
      </c>
      <c r="V353">
        <v>264</v>
      </c>
      <c r="W353">
        <v>7.65</v>
      </c>
      <c r="X353">
        <v>296</v>
      </c>
      <c r="Y353">
        <v>0.24</v>
      </c>
      <c r="Z353">
        <v>0.16</v>
      </c>
      <c r="AA353">
        <v>0.46100000000000002</v>
      </c>
      <c r="AB353">
        <v>3.8999999999999998E-3</v>
      </c>
      <c r="AC353">
        <v>0</v>
      </c>
      <c r="AD353">
        <v>7</v>
      </c>
      <c r="AE353">
        <v>22</v>
      </c>
      <c r="AF353">
        <v>419</v>
      </c>
      <c r="AG353" s="16">
        <v>0.26500000000000001</v>
      </c>
      <c r="AH353" s="16">
        <v>0.22600000000000001</v>
      </c>
      <c r="AM353" t="str">
        <v>Wabana</v>
      </c>
    </row>
    <row r="354" spans="1:39" x14ac:dyDescent="0.25">
      <c r="A354" t="s">
        <v>474</v>
      </c>
      <c r="B354" t="s">
        <v>474</v>
      </c>
      <c r="C354" t="s">
        <v>943</v>
      </c>
      <c r="D354" t="s">
        <v>1558</v>
      </c>
      <c r="E354" t="s">
        <v>579</v>
      </c>
      <c r="F354">
        <v>301</v>
      </c>
      <c r="G354">
        <v>2</v>
      </c>
      <c r="H354">
        <v>21</v>
      </c>
      <c r="I354">
        <v>77</v>
      </c>
      <c r="J354">
        <v>6.88</v>
      </c>
      <c r="K354">
        <v>75</v>
      </c>
      <c r="L354">
        <v>0.19</v>
      </c>
      <c r="M354">
        <v>5.6000000000000001E-2</v>
      </c>
      <c r="N354">
        <v>0.18</v>
      </c>
      <c r="O354">
        <v>3.0000000000000001E-3</v>
      </c>
      <c r="P354">
        <v>2.5000000000000001E-3</v>
      </c>
      <c r="Q354">
        <v>4</v>
      </c>
      <c r="R354">
        <v>5.7</v>
      </c>
      <c r="S354">
        <v>172</v>
      </c>
      <c r="T354">
        <v>1.6</v>
      </c>
      <c r="U354">
        <v>26</v>
      </c>
      <c r="V354">
        <v>77</v>
      </c>
      <c r="W354">
        <v>7.27</v>
      </c>
      <c r="X354">
        <v>81</v>
      </c>
      <c r="Y354">
        <v>7.6999999999999999E-2</v>
      </c>
      <c r="Z354">
        <v>7.1999999999999995E-2</v>
      </c>
      <c r="AA354">
        <v>0.26200000000000001</v>
      </c>
      <c r="AB354">
        <v>6.6E-4</v>
      </c>
      <c r="AC354">
        <v>0</v>
      </c>
      <c r="AD354">
        <v>3.3</v>
      </c>
      <c r="AE354">
        <v>6.4</v>
      </c>
      <c r="AF354">
        <v>180</v>
      </c>
      <c r="AG354" s="16">
        <v>0.20300000000000001</v>
      </c>
      <c r="AH354" s="16">
        <v>0.503</v>
      </c>
      <c r="AM354" t="str">
        <v>Wabush</v>
      </c>
    </row>
    <row r="355" spans="1:39" x14ac:dyDescent="0.25">
      <c r="A355" t="s">
        <v>944</v>
      </c>
      <c r="B355" t="s">
        <v>327</v>
      </c>
      <c r="C355" t="s">
        <v>945</v>
      </c>
      <c r="D355" t="s">
        <v>1559</v>
      </c>
      <c r="E355" t="s">
        <v>579</v>
      </c>
      <c r="F355">
        <v>3643</v>
      </c>
      <c r="G355">
        <v>2</v>
      </c>
      <c r="H355">
        <v>80</v>
      </c>
      <c r="I355">
        <v>11</v>
      </c>
      <c r="J355">
        <v>5.28</v>
      </c>
      <c r="K355">
        <v>10</v>
      </c>
      <c r="L355">
        <v>0.56999999999999995</v>
      </c>
      <c r="M355">
        <v>0.13</v>
      </c>
      <c r="N355">
        <v>0.1</v>
      </c>
      <c r="O355">
        <v>2E-3</v>
      </c>
      <c r="P355">
        <v>2.5000000000000001E-3</v>
      </c>
      <c r="Q355">
        <v>7.4</v>
      </c>
      <c r="R355">
        <v>12</v>
      </c>
      <c r="S355">
        <v>48</v>
      </c>
      <c r="T355">
        <v>1.7</v>
      </c>
      <c r="U355">
        <v>60</v>
      </c>
      <c r="V355">
        <v>13</v>
      </c>
      <c r="W355">
        <v>4.2</v>
      </c>
      <c r="X355">
        <v>20</v>
      </c>
      <c r="Y355">
        <v>0.64</v>
      </c>
      <c r="Z355">
        <v>0.05</v>
      </c>
      <c r="AA355">
        <v>0.78</v>
      </c>
      <c r="AB355">
        <v>8.0000000000000002E-3</v>
      </c>
      <c r="AC355">
        <v>0</v>
      </c>
      <c r="AD355">
        <v>4</v>
      </c>
      <c r="AE355">
        <v>13.5</v>
      </c>
      <c r="AF355">
        <v>70</v>
      </c>
      <c r="AG355" s="16">
        <v>0.50939999999999996</v>
      </c>
      <c r="AH355" s="16">
        <v>0.68700000000000006</v>
      </c>
      <c r="AM355" t="str">
        <v>West Bay</v>
      </c>
    </row>
    <row r="356" spans="1:39" x14ac:dyDescent="0.25">
      <c r="A356" t="s">
        <v>944</v>
      </c>
      <c r="B356" t="s">
        <v>345</v>
      </c>
      <c r="C356" t="s">
        <v>715</v>
      </c>
      <c r="D356" t="s">
        <v>1560</v>
      </c>
      <c r="E356" t="s">
        <v>579</v>
      </c>
      <c r="F356">
        <v>3643</v>
      </c>
      <c r="G356">
        <v>1.3</v>
      </c>
      <c r="H356">
        <v>67</v>
      </c>
      <c r="I356">
        <v>21</v>
      </c>
      <c r="J356">
        <v>6.32</v>
      </c>
      <c r="K356">
        <v>53</v>
      </c>
      <c r="L356">
        <v>0.14000000000000001</v>
      </c>
      <c r="M356">
        <v>0.13</v>
      </c>
      <c r="N356">
        <v>8.9999999999999993E-3</v>
      </c>
      <c r="O356">
        <v>1.1000000000000001E-3</v>
      </c>
      <c r="P356">
        <v>5.0000000000000001E-4</v>
      </c>
      <c r="Q356">
        <v>5</v>
      </c>
      <c r="R356">
        <v>10.5</v>
      </c>
      <c r="S356">
        <v>82</v>
      </c>
      <c r="T356">
        <v>3.7</v>
      </c>
      <c r="U356">
        <v>31</v>
      </c>
      <c r="V356">
        <v>14</v>
      </c>
      <c r="W356">
        <v>6.05</v>
      </c>
      <c r="X356">
        <v>26</v>
      </c>
      <c r="Y356">
        <v>0.35</v>
      </c>
      <c r="Z356">
        <v>0.02</v>
      </c>
      <c r="AA356">
        <v>0.28999999999999998</v>
      </c>
      <c r="AB356">
        <v>1.1000000000000001E-3</v>
      </c>
      <c r="AC356">
        <v>0</v>
      </c>
      <c r="AD356">
        <v>4</v>
      </c>
      <c r="AE356">
        <v>10.9</v>
      </c>
      <c r="AF356">
        <v>84</v>
      </c>
      <c r="AG356" s="16">
        <v>0.311</v>
      </c>
      <c r="AH356" s="16">
        <v>0.35699999999999998</v>
      </c>
      <c r="AM356" t="str">
        <v>West St. Modeste</v>
      </c>
    </row>
    <row r="357" spans="1:39" x14ac:dyDescent="0.25">
      <c r="A357" t="s">
        <v>944</v>
      </c>
      <c r="B357" t="s">
        <v>475</v>
      </c>
      <c r="C357" t="s">
        <v>946</v>
      </c>
      <c r="D357" t="s">
        <v>1561</v>
      </c>
      <c r="E357" t="s">
        <v>579</v>
      </c>
      <c r="F357">
        <v>3643</v>
      </c>
      <c r="G357">
        <v>1.6</v>
      </c>
      <c r="H357">
        <v>38</v>
      </c>
      <c r="I357">
        <v>17</v>
      </c>
      <c r="J357">
        <v>6.28</v>
      </c>
      <c r="K357">
        <v>41</v>
      </c>
      <c r="L357">
        <v>0.14000000000000001</v>
      </c>
      <c r="M357">
        <v>7.4999999999999997E-2</v>
      </c>
      <c r="N357">
        <v>0.12</v>
      </c>
      <c r="O357">
        <v>2E-3</v>
      </c>
      <c r="P357">
        <v>5.0000000000000001E-3</v>
      </c>
      <c r="Q357">
        <v>6</v>
      </c>
      <c r="R357">
        <v>9.1</v>
      </c>
      <c r="S357">
        <v>74</v>
      </c>
      <c r="T357">
        <v>1.4</v>
      </c>
      <c r="U357">
        <v>28</v>
      </c>
      <c r="V357">
        <v>16</v>
      </c>
      <c r="W357">
        <v>6.26</v>
      </c>
      <c r="X357">
        <v>26</v>
      </c>
      <c r="Y357">
        <v>0.13</v>
      </c>
      <c r="Z357">
        <v>0.02</v>
      </c>
      <c r="AA357">
        <v>0.25</v>
      </c>
      <c r="AB357">
        <v>2E-3</v>
      </c>
      <c r="AC357">
        <v>0</v>
      </c>
      <c r="AD357">
        <v>4</v>
      </c>
      <c r="AE357">
        <v>8.8000000000000007</v>
      </c>
      <c r="AF357">
        <v>91</v>
      </c>
      <c r="AG357" s="16">
        <v>0.33100000000000002</v>
      </c>
      <c r="AH357" s="16">
        <v>0.376</v>
      </c>
      <c r="AM357" t="str">
        <v>Westport</v>
      </c>
    </row>
    <row r="358" spans="1:39" x14ac:dyDescent="0.25">
      <c r="A358" t="s">
        <v>476</v>
      </c>
      <c r="B358" t="s">
        <v>476</v>
      </c>
      <c r="C358" t="s">
        <v>947</v>
      </c>
      <c r="D358" t="s">
        <v>1562</v>
      </c>
      <c r="E358" t="s">
        <v>579</v>
      </c>
      <c r="F358">
        <v>49</v>
      </c>
      <c r="G358">
        <v>1.7</v>
      </c>
      <c r="H358">
        <v>87</v>
      </c>
      <c r="I358">
        <v>19</v>
      </c>
      <c r="J358">
        <v>6.31</v>
      </c>
      <c r="K358">
        <v>32</v>
      </c>
      <c r="L358">
        <v>0.19</v>
      </c>
      <c r="M358">
        <v>6.5000000000000002E-2</v>
      </c>
      <c r="N358">
        <v>0.04</v>
      </c>
      <c r="O358">
        <v>5.0000000000000001E-4</v>
      </c>
      <c r="P358">
        <v>5.0000000000000001E-3</v>
      </c>
      <c r="Q358">
        <v>4</v>
      </c>
      <c r="R358">
        <v>11.6</v>
      </c>
      <c r="S358">
        <v>61</v>
      </c>
      <c r="T358">
        <v>3.6</v>
      </c>
      <c r="U358">
        <v>43</v>
      </c>
      <c r="V358">
        <v>22</v>
      </c>
      <c r="W358">
        <v>6.57</v>
      </c>
      <c r="X358">
        <v>23</v>
      </c>
      <c r="Y358">
        <v>0.5</v>
      </c>
      <c r="Z358">
        <v>0.76</v>
      </c>
      <c r="AA358">
        <v>0.113</v>
      </c>
      <c r="AB358">
        <v>2E-3</v>
      </c>
      <c r="AC358">
        <v>0</v>
      </c>
      <c r="AD358">
        <v>4</v>
      </c>
      <c r="AE358">
        <v>12.2</v>
      </c>
      <c r="AF358">
        <v>86</v>
      </c>
      <c r="AG358" s="16">
        <v>0.69899999999999995</v>
      </c>
      <c r="AH358" s="16">
        <v>0.71099999999999997</v>
      </c>
      <c r="AM358" t="str">
        <v>Whitbourne</v>
      </c>
    </row>
    <row r="359" spans="1:39" x14ac:dyDescent="0.25">
      <c r="A359" t="s">
        <v>477</v>
      </c>
      <c r="B359" t="s">
        <v>477</v>
      </c>
      <c r="C359" t="s">
        <v>948</v>
      </c>
      <c r="D359" t="s">
        <v>1563</v>
      </c>
      <c r="E359" t="s">
        <v>579</v>
      </c>
      <c r="F359">
        <v>128</v>
      </c>
      <c r="G359">
        <v>2.2000000000000002</v>
      </c>
      <c r="H359">
        <v>55</v>
      </c>
      <c r="I359">
        <v>196</v>
      </c>
      <c r="J359">
        <v>7.4</v>
      </c>
      <c r="K359">
        <v>220</v>
      </c>
      <c r="L359">
        <v>0.18</v>
      </c>
      <c r="M359">
        <v>0.02</v>
      </c>
      <c r="N359">
        <v>0.02</v>
      </c>
      <c r="O359">
        <v>5.0000000000000001E-3</v>
      </c>
      <c r="P359">
        <v>2.5000000000000001E-3</v>
      </c>
      <c r="Q359">
        <v>16</v>
      </c>
      <c r="R359">
        <v>12.2</v>
      </c>
      <c r="S359">
        <v>335</v>
      </c>
      <c r="T359">
        <v>2</v>
      </c>
      <c r="U359">
        <v>43</v>
      </c>
      <c r="V359">
        <v>120</v>
      </c>
      <c r="W359">
        <v>7.67</v>
      </c>
      <c r="X359">
        <v>120</v>
      </c>
      <c r="Y359">
        <v>0.1</v>
      </c>
      <c r="Z359">
        <v>0.13</v>
      </c>
      <c r="AA359">
        <v>1.7999999999999999E-2</v>
      </c>
      <c r="AB359">
        <v>1.1999999999999999E-3</v>
      </c>
      <c r="AC359">
        <v>0</v>
      </c>
      <c r="AD359">
        <v>5</v>
      </c>
      <c r="AE359">
        <v>10.8</v>
      </c>
      <c r="AF359">
        <v>214</v>
      </c>
      <c r="AG359" s="16">
        <v>0.6</v>
      </c>
      <c r="AH359" s="16">
        <v>0.25</v>
      </c>
      <c r="AM359" t="str">
        <v>Whiteway</v>
      </c>
    </row>
    <row r="360" spans="1:39" x14ac:dyDescent="0.25">
      <c r="A360" t="s">
        <v>478</v>
      </c>
      <c r="B360" t="s">
        <v>478</v>
      </c>
      <c r="C360" t="s">
        <v>647</v>
      </c>
      <c r="D360" t="s">
        <v>1564</v>
      </c>
      <c r="E360" t="s">
        <v>579</v>
      </c>
      <c r="F360">
        <v>120</v>
      </c>
      <c r="G360">
        <v>1.6</v>
      </c>
      <c r="H360">
        <v>230</v>
      </c>
      <c r="I360">
        <v>12</v>
      </c>
      <c r="J360">
        <v>5.98</v>
      </c>
      <c r="K360">
        <v>22</v>
      </c>
      <c r="L360">
        <v>1.8</v>
      </c>
      <c r="M360">
        <v>0.11</v>
      </c>
      <c r="N360">
        <v>5.0000000000000001E-3</v>
      </c>
      <c r="O360">
        <v>5.0000000000000001E-4</v>
      </c>
      <c r="P360">
        <v>5.0000000000000001E-3</v>
      </c>
      <c r="Q360">
        <v>5</v>
      </c>
      <c r="R360">
        <v>23.2</v>
      </c>
      <c r="S360">
        <v>89</v>
      </c>
      <c r="T360">
        <v>1.9</v>
      </c>
      <c r="U360">
        <v>259</v>
      </c>
      <c r="V360">
        <v>23</v>
      </c>
      <c r="W360">
        <v>6.1</v>
      </c>
      <c r="X360">
        <v>24</v>
      </c>
      <c r="Y360">
        <v>1.6</v>
      </c>
      <c r="Z360">
        <v>0.16</v>
      </c>
      <c r="AA360">
        <v>3.5999999999999997E-2</v>
      </c>
      <c r="AB360">
        <v>3.0000000000000001E-3</v>
      </c>
      <c r="AC360">
        <v>0</v>
      </c>
      <c r="AD360">
        <v>6</v>
      </c>
      <c r="AE360">
        <v>22.7</v>
      </c>
      <c r="AF360">
        <v>96</v>
      </c>
      <c r="AG360" s="16">
        <v>0</v>
      </c>
      <c r="AH360" s="16">
        <v>0</v>
      </c>
      <c r="AM360" t="str">
        <v>Wild Cove</v>
      </c>
    </row>
    <row r="361" spans="1:39" x14ac:dyDescent="0.25">
      <c r="A361" t="s">
        <v>479</v>
      </c>
      <c r="B361" t="s">
        <v>479</v>
      </c>
      <c r="C361" t="s">
        <v>643</v>
      </c>
      <c r="D361" t="s">
        <v>1565</v>
      </c>
      <c r="E361" t="s">
        <v>579</v>
      </c>
      <c r="F361">
        <v>619</v>
      </c>
      <c r="G361">
        <v>1.2</v>
      </c>
      <c r="H361">
        <v>75</v>
      </c>
      <c r="I361">
        <v>14</v>
      </c>
      <c r="J361">
        <v>6.38</v>
      </c>
      <c r="K361">
        <v>57</v>
      </c>
      <c r="L361">
        <v>0.55000000000000004</v>
      </c>
      <c r="M361">
        <v>0.03</v>
      </c>
      <c r="N361">
        <v>5.0000000000000001E-3</v>
      </c>
      <c r="O361">
        <v>1E-3</v>
      </c>
      <c r="P361">
        <v>2.5000000000000001E-3</v>
      </c>
      <c r="Q361">
        <v>4</v>
      </c>
      <c r="R361">
        <v>9.1999999999999993</v>
      </c>
      <c r="S361">
        <v>50</v>
      </c>
      <c r="T361">
        <v>1.1000000000000001</v>
      </c>
      <c r="U361">
        <v>37</v>
      </c>
      <c r="V361">
        <v>9</v>
      </c>
      <c r="W361">
        <v>5.26</v>
      </c>
      <c r="X361">
        <v>13</v>
      </c>
      <c r="Y361">
        <v>0.19</v>
      </c>
      <c r="Z361">
        <v>0.03</v>
      </c>
      <c r="AA361">
        <v>0.46200000000000002</v>
      </c>
      <c r="AB361">
        <v>3.0000000000000001E-3</v>
      </c>
      <c r="AC361">
        <v>0</v>
      </c>
      <c r="AD361">
        <v>3</v>
      </c>
      <c r="AE361">
        <v>9.3000000000000007</v>
      </c>
      <c r="AF361">
        <v>34</v>
      </c>
      <c r="AG361" s="16">
        <v>0.33800000000000002</v>
      </c>
      <c r="AH361" s="16">
        <v>0.33800000000000002</v>
      </c>
      <c r="AM361" t="str">
        <v>Winterland</v>
      </c>
    </row>
    <row r="362" spans="1:39" x14ac:dyDescent="0.25">
      <c r="A362" t="s">
        <v>480</v>
      </c>
      <c r="B362" t="s">
        <v>480</v>
      </c>
      <c r="C362" t="s">
        <v>949</v>
      </c>
      <c r="D362" t="s">
        <v>1566</v>
      </c>
      <c r="E362" t="s">
        <v>579</v>
      </c>
      <c r="F362">
        <v>233</v>
      </c>
      <c r="G362">
        <v>7.4</v>
      </c>
      <c r="H362">
        <v>169</v>
      </c>
      <c r="I362">
        <v>7</v>
      </c>
      <c r="J362">
        <v>5.21</v>
      </c>
      <c r="K362">
        <v>10</v>
      </c>
      <c r="L362">
        <v>1.45</v>
      </c>
      <c r="M362">
        <v>0.35</v>
      </c>
      <c r="N362">
        <v>5.0000000000000001E-3</v>
      </c>
      <c r="O362">
        <v>1E-3</v>
      </c>
      <c r="P362">
        <v>5.0000000000000001E-3</v>
      </c>
      <c r="Q362">
        <v>6</v>
      </c>
      <c r="R362">
        <v>15.9</v>
      </c>
      <c r="S362">
        <v>44</v>
      </c>
      <c r="T362">
        <v>1.4</v>
      </c>
      <c r="U362">
        <v>134</v>
      </c>
      <c r="V362">
        <v>29</v>
      </c>
      <c r="W362">
        <v>5.93</v>
      </c>
      <c r="X362">
        <v>18</v>
      </c>
      <c r="Y362">
        <v>1</v>
      </c>
      <c r="Z362">
        <v>0.11</v>
      </c>
      <c r="AA362">
        <v>0.42</v>
      </c>
      <c r="AB362">
        <v>3.0000000000000001E-3</v>
      </c>
      <c r="AC362">
        <v>0</v>
      </c>
      <c r="AD362">
        <v>4</v>
      </c>
      <c r="AE362">
        <v>17.899999999999999</v>
      </c>
      <c r="AF362">
        <v>125</v>
      </c>
      <c r="AG362" s="16">
        <v>1.1000000000000001</v>
      </c>
      <c r="AH362" s="16">
        <v>1.5</v>
      </c>
      <c r="AM362" t="str">
        <v>Winterton</v>
      </c>
    </row>
    <row r="363" spans="1:39" x14ac:dyDescent="0.25">
      <c r="A363" t="s">
        <v>480</v>
      </c>
      <c r="B363" t="s">
        <v>481</v>
      </c>
      <c r="C363" t="s">
        <v>949</v>
      </c>
      <c r="D363" t="s">
        <v>1566</v>
      </c>
      <c r="E363" t="s">
        <v>579</v>
      </c>
      <c r="F363">
        <v>233</v>
      </c>
      <c r="G363">
        <v>7.4</v>
      </c>
      <c r="H363">
        <v>169</v>
      </c>
      <c r="I363">
        <v>7</v>
      </c>
      <c r="J363">
        <v>5.21</v>
      </c>
      <c r="K363">
        <v>10</v>
      </c>
      <c r="L363">
        <v>1.45</v>
      </c>
      <c r="M363">
        <v>0.35</v>
      </c>
      <c r="N363">
        <v>5.0000000000000001E-3</v>
      </c>
      <c r="O363">
        <v>1E-3</v>
      </c>
      <c r="P363">
        <v>5.0000000000000001E-3</v>
      </c>
      <c r="Q363">
        <v>6</v>
      </c>
      <c r="R363">
        <v>15.9</v>
      </c>
      <c r="S363">
        <v>44</v>
      </c>
      <c r="T363">
        <v>1.4</v>
      </c>
      <c r="U363">
        <v>134</v>
      </c>
      <c r="V363">
        <v>29</v>
      </c>
      <c r="W363">
        <v>5.93</v>
      </c>
      <c r="X363">
        <v>18</v>
      </c>
      <c r="Y363">
        <v>1</v>
      </c>
      <c r="Z363">
        <v>0.11</v>
      </c>
      <c r="AA363">
        <v>0.42</v>
      </c>
      <c r="AB363">
        <v>3.0000000000000001E-3</v>
      </c>
      <c r="AC363">
        <v>0</v>
      </c>
      <c r="AD363">
        <v>4</v>
      </c>
      <c r="AE363">
        <v>17.899999999999999</v>
      </c>
      <c r="AF363">
        <v>125</v>
      </c>
      <c r="AG363" s="16">
        <v>1.1000000000000001</v>
      </c>
      <c r="AH363" s="16">
        <v>1.5</v>
      </c>
      <c r="AM363" t="str">
        <v>Wooddale</v>
      </c>
    </row>
    <row r="364" spans="1:39" x14ac:dyDescent="0.25">
      <c r="A364" t="s">
        <v>482</v>
      </c>
      <c r="B364" t="s">
        <v>482</v>
      </c>
      <c r="C364" t="s">
        <v>950</v>
      </c>
      <c r="D364" t="s">
        <v>1567</v>
      </c>
      <c r="E364" t="s">
        <v>579</v>
      </c>
      <c r="F364">
        <v>159</v>
      </c>
      <c r="G364">
        <v>1.4</v>
      </c>
      <c r="H364">
        <v>52</v>
      </c>
      <c r="I364">
        <v>21</v>
      </c>
      <c r="J364">
        <v>6.41</v>
      </c>
      <c r="K364">
        <v>22</v>
      </c>
      <c r="L364">
        <v>0.09</v>
      </c>
      <c r="M364">
        <v>0.04</v>
      </c>
      <c r="N364">
        <v>0.02</v>
      </c>
      <c r="O364">
        <v>1E-3</v>
      </c>
      <c r="P364">
        <v>5.0000000000000001E-3</v>
      </c>
      <c r="Q364">
        <v>4</v>
      </c>
      <c r="R364">
        <v>7.4</v>
      </c>
      <c r="S364">
        <v>52</v>
      </c>
      <c r="T364">
        <v>2.1</v>
      </c>
      <c r="U364">
        <v>33</v>
      </c>
      <c r="V364">
        <v>28</v>
      </c>
      <c r="W364">
        <v>6.75</v>
      </c>
      <c r="X364">
        <v>30</v>
      </c>
      <c r="Y364">
        <v>0.12</v>
      </c>
      <c r="Z364">
        <v>0.02</v>
      </c>
      <c r="AA364">
        <v>0.18</v>
      </c>
      <c r="AB364">
        <v>9.3999999999999997E-4</v>
      </c>
      <c r="AC364">
        <v>0</v>
      </c>
      <c r="AD364">
        <v>1.5</v>
      </c>
      <c r="AE364">
        <v>8.4</v>
      </c>
      <c r="AF364">
        <v>57</v>
      </c>
      <c r="AG364" s="16">
        <v>0.26</v>
      </c>
      <c r="AH364" s="16">
        <v>0.35599999999999998</v>
      </c>
      <c r="AM364" t="str">
        <v>Woodstock</v>
      </c>
    </row>
    <row r="365" spans="1:39" x14ac:dyDescent="0.25">
      <c r="A365" t="s">
        <v>951</v>
      </c>
      <c r="B365" t="s">
        <v>483</v>
      </c>
      <c r="C365" t="s">
        <v>952</v>
      </c>
      <c r="D365" t="s">
        <v>1568</v>
      </c>
      <c r="E365" t="s">
        <v>579</v>
      </c>
      <c r="F365">
        <v>252</v>
      </c>
      <c r="G365">
        <v>0.89</v>
      </c>
      <c r="H365">
        <v>61</v>
      </c>
      <c r="I365">
        <v>7</v>
      </c>
      <c r="J365">
        <v>6.38</v>
      </c>
      <c r="K365">
        <v>9</v>
      </c>
      <c r="L365">
        <v>0.23</v>
      </c>
      <c r="M365">
        <v>0.11</v>
      </c>
      <c r="N365">
        <v>0</v>
      </c>
      <c r="O365">
        <v>2.8E-3</v>
      </c>
      <c r="P365">
        <v>0</v>
      </c>
      <c r="Q365">
        <v>0</v>
      </c>
      <c r="R365">
        <v>9.5</v>
      </c>
      <c r="S365">
        <v>19</v>
      </c>
      <c r="T365">
        <v>1.6</v>
      </c>
      <c r="U365">
        <v>89</v>
      </c>
      <c r="V365">
        <v>23</v>
      </c>
      <c r="W365">
        <v>6.25</v>
      </c>
      <c r="X365">
        <v>20</v>
      </c>
      <c r="Y365">
        <v>0.22</v>
      </c>
      <c r="Z365">
        <v>0.12</v>
      </c>
      <c r="AA365">
        <v>0.2</v>
      </c>
      <c r="AB365">
        <v>2E-3</v>
      </c>
      <c r="AC365">
        <v>0</v>
      </c>
      <c r="AD365">
        <v>1.5</v>
      </c>
      <c r="AE365">
        <v>11</v>
      </c>
      <c r="AF365">
        <v>66</v>
      </c>
      <c r="AG365" s="16">
        <v>0.153</v>
      </c>
      <c r="AH365" s="16">
        <v>6.4200000000000007E-2</v>
      </c>
      <c r="AM365" t="str">
        <v>Woody Point</v>
      </c>
    </row>
    <row r="366" spans="1:39" x14ac:dyDescent="0.25">
      <c r="A366" t="s">
        <v>951</v>
      </c>
      <c r="B366" t="s">
        <v>484</v>
      </c>
      <c r="C366" t="s">
        <v>953</v>
      </c>
      <c r="D366" t="s">
        <v>1569</v>
      </c>
      <c r="E366" t="s">
        <v>579</v>
      </c>
      <c r="F366">
        <v>252</v>
      </c>
      <c r="G366">
        <v>0.7</v>
      </c>
      <c r="H366">
        <v>31</v>
      </c>
      <c r="I366">
        <v>24</v>
      </c>
      <c r="J366">
        <v>6.28</v>
      </c>
      <c r="K366">
        <v>26</v>
      </c>
      <c r="L366">
        <v>0.49</v>
      </c>
      <c r="M366">
        <v>5.0999999999999997E-2</v>
      </c>
      <c r="N366">
        <v>0.05</v>
      </c>
      <c r="O366">
        <v>1E-3</v>
      </c>
      <c r="P366">
        <v>2.5000000000000001E-3</v>
      </c>
      <c r="Q366">
        <v>2.2999999999999998</v>
      </c>
      <c r="R366">
        <v>6.2</v>
      </c>
      <c r="S366">
        <v>61</v>
      </c>
      <c r="T366">
        <v>2.2000000000000002</v>
      </c>
      <c r="U366">
        <v>40</v>
      </c>
      <c r="V366">
        <v>39</v>
      </c>
      <c r="W366">
        <v>6.66</v>
      </c>
      <c r="X366">
        <v>25</v>
      </c>
      <c r="Y366">
        <v>0.09</v>
      </c>
      <c r="Z366">
        <v>0.11</v>
      </c>
      <c r="AA366">
        <v>0.152</v>
      </c>
      <c r="AB366">
        <v>2E-3</v>
      </c>
      <c r="AC366">
        <v>0</v>
      </c>
      <c r="AD366">
        <v>1.4</v>
      </c>
      <c r="AE366">
        <v>6.5</v>
      </c>
      <c r="AF366">
        <v>66</v>
      </c>
      <c r="AG366" s="16">
        <v>0</v>
      </c>
      <c r="AH366" s="16">
        <v>0</v>
      </c>
    </row>
    <row r="367" spans="1:39" x14ac:dyDescent="0.25">
      <c r="A367" t="s">
        <v>485</v>
      </c>
      <c r="B367" t="s">
        <v>485</v>
      </c>
      <c r="C367" t="s">
        <v>954</v>
      </c>
      <c r="D367" t="s">
        <v>1570</v>
      </c>
      <c r="E367" t="s">
        <v>579</v>
      </c>
      <c r="F367">
        <v>182</v>
      </c>
      <c r="G367">
        <v>0.9</v>
      </c>
      <c r="H367">
        <v>90</v>
      </c>
      <c r="I367">
        <v>17</v>
      </c>
      <c r="J367">
        <v>6.12</v>
      </c>
      <c r="K367">
        <v>21</v>
      </c>
      <c r="L367">
        <v>0.45</v>
      </c>
      <c r="M367">
        <v>0.02</v>
      </c>
      <c r="N367">
        <v>0.01</v>
      </c>
      <c r="O367">
        <v>5.0000000000000001E-4</v>
      </c>
      <c r="P367">
        <v>5.0000000000000001E-4</v>
      </c>
      <c r="Q367">
        <v>4</v>
      </c>
      <c r="R367">
        <v>10.3</v>
      </c>
      <c r="S367">
        <v>34</v>
      </c>
      <c r="T367">
        <v>0.8</v>
      </c>
      <c r="U367">
        <v>52</v>
      </c>
      <c r="V367">
        <v>23</v>
      </c>
      <c r="W367">
        <v>6.61</v>
      </c>
      <c r="X367">
        <v>21</v>
      </c>
      <c r="Y367">
        <v>0.32</v>
      </c>
      <c r="Z367">
        <v>5.5E-2</v>
      </c>
      <c r="AA367">
        <v>0.17899999999999999</v>
      </c>
      <c r="AB367">
        <v>6.1999999999999998E-3</v>
      </c>
      <c r="AC367">
        <v>0</v>
      </c>
      <c r="AD367">
        <v>3</v>
      </c>
      <c r="AE367">
        <v>10.3</v>
      </c>
      <c r="AF367">
        <v>62</v>
      </c>
      <c r="AG367" s="16">
        <v>0.26700000000000002</v>
      </c>
      <c r="AH367" s="16">
        <v>0.48599999999999999</v>
      </c>
    </row>
    <row r="368" spans="1:39" x14ac:dyDescent="0.25">
      <c r="A368" t="s">
        <v>486</v>
      </c>
      <c r="B368" t="s">
        <v>486</v>
      </c>
      <c r="C368" t="s">
        <v>955</v>
      </c>
      <c r="D368" t="s">
        <v>1571</v>
      </c>
      <c r="E368" t="s">
        <v>579</v>
      </c>
      <c r="F368">
        <v>69</v>
      </c>
      <c r="G368">
        <v>2</v>
      </c>
      <c r="H368">
        <v>56</v>
      </c>
      <c r="I368">
        <v>18</v>
      </c>
      <c r="J368">
        <v>6.11</v>
      </c>
      <c r="K368">
        <v>28</v>
      </c>
      <c r="L368">
        <v>0.09</v>
      </c>
      <c r="M368">
        <v>0.06</v>
      </c>
      <c r="N368">
        <v>4.9000000000000002E-2</v>
      </c>
      <c r="O368">
        <v>5.0000000000000001E-4</v>
      </c>
      <c r="P368">
        <v>2.5000000000000001E-3</v>
      </c>
      <c r="Q368">
        <v>7</v>
      </c>
      <c r="R368">
        <v>12.5</v>
      </c>
      <c r="S368">
        <v>99</v>
      </c>
      <c r="T368">
        <v>1.7</v>
      </c>
      <c r="U368">
        <v>71</v>
      </c>
      <c r="V368">
        <v>31</v>
      </c>
      <c r="W368">
        <v>6.47</v>
      </c>
      <c r="X368">
        <v>44</v>
      </c>
      <c r="Y368">
        <v>0.28999999999999998</v>
      </c>
      <c r="Z368">
        <v>0.48</v>
      </c>
      <c r="AA368">
        <v>0.14000000000000001</v>
      </c>
      <c r="AB368">
        <v>2E-3</v>
      </c>
      <c r="AC368">
        <v>0</v>
      </c>
      <c r="AD368">
        <v>7.5</v>
      </c>
      <c r="AE368">
        <v>12</v>
      </c>
      <c r="AF368">
        <v>157</v>
      </c>
      <c r="AG368" s="16">
        <v>0.25600000000000001</v>
      </c>
      <c r="AH368" s="16">
        <v>0.27300000000000002</v>
      </c>
    </row>
    <row r="369" spans="1:34" x14ac:dyDescent="0.25">
      <c r="A369" t="s">
        <v>487</v>
      </c>
      <c r="B369" t="s">
        <v>487</v>
      </c>
      <c r="C369" t="s">
        <v>956</v>
      </c>
      <c r="D369" t="s">
        <v>1572</v>
      </c>
      <c r="E369" t="s">
        <v>579</v>
      </c>
      <c r="F369">
        <v>165</v>
      </c>
      <c r="G369">
        <v>1.2</v>
      </c>
      <c r="H369">
        <v>100</v>
      </c>
      <c r="I369">
        <v>22</v>
      </c>
      <c r="J369">
        <v>6.28</v>
      </c>
      <c r="K369">
        <v>23</v>
      </c>
      <c r="L369">
        <v>0.75</v>
      </c>
      <c r="M369">
        <v>0.06</v>
      </c>
      <c r="N369">
        <v>1.0699999999999999E-2</v>
      </c>
      <c r="O369">
        <v>1.1000000000000001E-3</v>
      </c>
      <c r="P369">
        <v>2.5000000000000001E-3</v>
      </c>
      <c r="Q369">
        <v>4</v>
      </c>
      <c r="R369">
        <v>11.7</v>
      </c>
      <c r="S369">
        <v>56</v>
      </c>
      <c r="T369">
        <v>1.5</v>
      </c>
      <c r="U369">
        <v>160</v>
      </c>
      <c r="V369">
        <v>35</v>
      </c>
      <c r="W369">
        <v>6.42</v>
      </c>
      <c r="X369">
        <v>28</v>
      </c>
      <c r="Y369">
        <v>4.5999999999999996</v>
      </c>
      <c r="Z369">
        <v>1.1000000000000001</v>
      </c>
      <c r="AA369">
        <v>0.13</v>
      </c>
      <c r="AB369">
        <v>9.1999999999999998E-3</v>
      </c>
      <c r="AC369">
        <v>0</v>
      </c>
      <c r="AD369">
        <v>4</v>
      </c>
      <c r="AE369">
        <v>13.3</v>
      </c>
      <c r="AF369">
        <v>84</v>
      </c>
      <c r="AG369" s="16">
        <v>0.74</v>
      </c>
      <c r="AH369" s="16">
        <v>0.69899999999999995</v>
      </c>
    </row>
    <row r="370" spans="1:34" x14ac:dyDescent="0.25">
      <c r="A370" t="s">
        <v>188</v>
      </c>
      <c r="B370" t="s">
        <v>188</v>
      </c>
      <c r="C370" t="s">
        <v>957</v>
      </c>
      <c r="D370" t="s">
        <v>1573</v>
      </c>
      <c r="E370" t="s">
        <v>579</v>
      </c>
      <c r="F370">
        <v>839</v>
      </c>
      <c r="G370">
        <v>2.9</v>
      </c>
      <c r="H370">
        <v>42</v>
      </c>
      <c r="I370">
        <v>135</v>
      </c>
      <c r="J370">
        <v>6.96</v>
      </c>
      <c r="K370">
        <v>140</v>
      </c>
      <c r="L370">
        <v>0.23</v>
      </c>
      <c r="M370">
        <v>0.02</v>
      </c>
      <c r="N370">
        <v>0.03</v>
      </c>
      <c r="O370">
        <v>5.0000000000000001E-3</v>
      </c>
      <c r="P370">
        <v>5.0000000000000001E-3</v>
      </c>
      <c r="Q370">
        <v>7.7</v>
      </c>
      <c r="R370">
        <v>5.7</v>
      </c>
      <c r="S370">
        <v>1100</v>
      </c>
      <c r="T370">
        <v>1.8</v>
      </c>
      <c r="U370">
        <v>59</v>
      </c>
      <c r="V370">
        <v>180</v>
      </c>
      <c r="W370">
        <v>6.21</v>
      </c>
      <c r="X370">
        <v>200</v>
      </c>
      <c r="Y370">
        <v>0.15</v>
      </c>
      <c r="Z370">
        <v>0.03</v>
      </c>
      <c r="AA370">
        <v>0.24</v>
      </c>
      <c r="AB370">
        <v>0</v>
      </c>
      <c r="AC370">
        <v>0</v>
      </c>
      <c r="AD370">
        <v>7</v>
      </c>
      <c r="AE370">
        <v>9.8000000000000007</v>
      </c>
      <c r="AF370">
        <v>324</v>
      </c>
      <c r="AG370" s="16">
        <v>0.34300000000000003</v>
      </c>
      <c r="AH370" s="16">
        <v>0.247</v>
      </c>
    </row>
    <row r="371" spans="1:34" x14ac:dyDescent="0.25">
      <c r="A371" t="s">
        <v>188</v>
      </c>
      <c r="B371" t="s">
        <v>188</v>
      </c>
      <c r="C371" t="s">
        <v>862</v>
      </c>
      <c r="D371" t="s">
        <v>1574</v>
      </c>
      <c r="E371" t="s">
        <v>241</v>
      </c>
      <c r="F371">
        <v>839</v>
      </c>
      <c r="G371">
        <v>7.2</v>
      </c>
      <c r="H371">
        <v>100</v>
      </c>
      <c r="I371">
        <v>199</v>
      </c>
      <c r="J371">
        <v>7.32</v>
      </c>
      <c r="K371">
        <v>214</v>
      </c>
      <c r="L371">
        <v>0.52</v>
      </c>
      <c r="M371">
        <v>4.7E-2</v>
      </c>
      <c r="N371">
        <v>0.02</v>
      </c>
      <c r="O371">
        <v>2E-3</v>
      </c>
      <c r="P371">
        <v>1E-3</v>
      </c>
      <c r="Q371">
        <v>15</v>
      </c>
      <c r="R371">
        <v>19.8</v>
      </c>
      <c r="S371">
        <v>330</v>
      </c>
      <c r="T371">
        <v>1.9</v>
      </c>
      <c r="U371">
        <v>119</v>
      </c>
      <c r="V371">
        <v>180</v>
      </c>
      <c r="W371">
        <v>7.57</v>
      </c>
      <c r="X371">
        <v>200</v>
      </c>
      <c r="Y371">
        <v>0.36</v>
      </c>
      <c r="Z371">
        <v>8.6E-3</v>
      </c>
      <c r="AA371">
        <v>0.26</v>
      </c>
      <c r="AB371">
        <v>0</v>
      </c>
      <c r="AC371">
        <v>0</v>
      </c>
      <c r="AD371">
        <v>7</v>
      </c>
      <c r="AE371">
        <v>16.8</v>
      </c>
      <c r="AF371">
        <v>292</v>
      </c>
      <c r="AG371" s="16">
        <v>0.40300000000000002</v>
      </c>
      <c r="AH371" s="16">
        <v>0.29099999999999998</v>
      </c>
    </row>
    <row r="372" spans="1:34" x14ac:dyDescent="0.25">
      <c r="A372" t="s">
        <v>188</v>
      </c>
      <c r="B372" t="s">
        <v>489</v>
      </c>
      <c r="C372" t="s">
        <v>957</v>
      </c>
      <c r="D372" t="s">
        <v>1573</v>
      </c>
      <c r="E372" t="s">
        <v>579</v>
      </c>
      <c r="F372">
        <v>839</v>
      </c>
      <c r="G372">
        <v>2.9</v>
      </c>
      <c r="H372">
        <v>42</v>
      </c>
      <c r="I372">
        <v>135</v>
      </c>
      <c r="J372">
        <v>6.96</v>
      </c>
      <c r="K372">
        <v>140</v>
      </c>
      <c r="L372">
        <v>0.23</v>
      </c>
      <c r="M372">
        <v>0.02</v>
      </c>
      <c r="N372">
        <v>0.03</v>
      </c>
      <c r="O372">
        <v>5.0000000000000001E-3</v>
      </c>
      <c r="P372">
        <v>5.0000000000000001E-3</v>
      </c>
      <c r="Q372">
        <v>7.7</v>
      </c>
      <c r="R372">
        <v>5.7</v>
      </c>
      <c r="S372">
        <v>1100</v>
      </c>
      <c r="T372">
        <v>1.8</v>
      </c>
      <c r="U372">
        <v>59</v>
      </c>
      <c r="V372">
        <v>180</v>
      </c>
      <c r="W372">
        <v>6.21</v>
      </c>
      <c r="X372">
        <v>200</v>
      </c>
      <c r="Y372">
        <v>0.15</v>
      </c>
      <c r="Z372">
        <v>0.03</v>
      </c>
      <c r="AA372">
        <v>0.24</v>
      </c>
      <c r="AB372">
        <v>0</v>
      </c>
      <c r="AC372">
        <v>0</v>
      </c>
      <c r="AD372">
        <v>7</v>
      </c>
      <c r="AE372">
        <v>9.8000000000000007</v>
      </c>
      <c r="AF372">
        <v>324</v>
      </c>
      <c r="AG372" s="16">
        <v>0.34300000000000003</v>
      </c>
      <c r="AH372" s="16">
        <v>0.247</v>
      </c>
    </row>
    <row r="373" spans="1:34" x14ac:dyDescent="0.25">
      <c r="A373" t="s">
        <v>189</v>
      </c>
      <c r="B373" t="s">
        <v>189</v>
      </c>
      <c r="C373" t="s">
        <v>958</v>
      </c>
      <c r="D373" t="s">
        <v>1575</v>
      </c>
      <c r="E373" t="s">
        <v>241</v>
      </c>
      <c r="F373">
        <v>598</v>
      </c>
      <c r="G373">
        <v>1.4</v>
      </c>
      <c r="H373">
        <v>37</v>
      </c>
      <c r="I373">
        <v>182</v>
      </c>
      <c r="J373">
        <v>7.78</v>
      </c>
      <c r="K373">
        <v>220</v>
      </c>
      <c r="L373">
        <v>0.04</v>
      </c>
      <c r="M373">
        <v>0</v>
      </c>
      <c r="N373">
        <v>4.0000000000000001E-3</v>
      </c>
      <c r="O373">
        <v>8.6E-3</v>
      </c>
      <c r="P373">
        <v>0</v>
      </c>
      <c r="Q373">
        <v>8</v>
      </c>
      <c r="R373">
        <v>6.7</v>
      </c>
      <c r="S373">
        <v>261</v>
      </c>
      <c r="T373">
        <v>0.7</v>
      </c>
      <c r="U373">
        <v>12</v>
      </c>
      <c r="V373">
        <v>190</v>
      </c>
      <c r="W373">
        <v>7.76</v>
      </c>
      <c r="X373">
        <v>193</v>
      </c>
      <c r="Y373">
        <v>0</v>
      </c>
      <c r="Z373">
        <v>0</v>
      </c>
      <c r="AA373">
        <v>6.0999999999999999E-2</v>
      </c>
      <c r="AB373">
        <v>5.0000000000000001E-3</v>
      </c>
      <c r="AC373">
        <v>0</v>
      </c>
      <c r="AD373">
        <v>7</v>
      </c>
      <c r="AE373">
        <v>3.8</v>
      </c>
      <c r="AF373">
        <v>260</v>
      </c>
      <c r="AG373" s="16">
        <v>7.4999999999999997E-2</v>
      </c>
      <c r="AH373" s="16">
        <v>3.3000000000000002E-2</v>
      </c>
    </row>
    <row r="374" spans="1:34" x14ac:dyDescent="0.25">
      <c r="A374" t="s">
        <v>959</v>
      </c>
      <c r="B374" t="s">
        <v>128</v>
      </c>
      <c r="C374" t="s">
        <v>960</v>
      </c>
      <c r="D374" t="s">
        <v>1576</v>
      </c>
      <c r="E374" t="s">
        <v>241</v>
      </c>
      <c r="F374">
        <v>449</v>
      </c>
      <c r="G374">
        <v>0.2</v>
      </c>
      <c r="H374">
        <v>2</v>
      </c>
      <c r="I374">
        <v>270</v>
      </c>
      <c r="J374">
        <v>7.47</v>
      </c>
      <c r="K374">
        <v>270</v>
      </c>
      <c r="L374">
        <v>5.0000000000000001E-3</v>
      </c>
      <c r="M374">
        <v>6.0000000000000001E-3</v>
      </c>
      <c r="N374">
        <v>0.01</v>
      </c>
      <c r="O374">
        <v>5.0000000000000001E-4</v>
      </c>
      <c r="P374">
        <v>5.0000000000000001E-4</v>
      </c>
      <c r="Q374">
        <v>8</v>
      </c>
      <c r="R374">
        <v>1.3</v>
      </c>
      <c r="S374">
        <v>350</v>
      </c>
      <c r="T374">
        <v>0.5</v>
      </c>
      <c r="U374">
        <v>2</v>
      </c>
      <c r="V374">
        <v>263</v>
      </c>
      <c r="W374">
        <v>7.75</v>
      </c>
      <c r="X374">
        <v>273</v>
      </c>
      <c r="Y374">
        <v>0</v>
      </c>
      <c r="Z374">
        <v>0</v>
      </c>
      <c r="AA374">
        <v>0.08</v>
      </c>
      <c r="AB374">
        <v>1E-3</v>
      </c>
      <c r="AC374">
        <v>0</v>
      </c>
      <c r="AD374">
        <v>8.1999999999999993</v>
      </c>
      <c r="AE374">
        <v>1.6</v>
      </c>
      <c r="AF374">
        <v>363</v>
      </c>
      <c r="AG374" s="16">
        <v>0.13800000000000001</v>
      </c>
      <c r="AH374" s="16">
        <v>2.8999999999999998E-3</v>
      </c>
    </row>
    <row r="375" spans="1:34" x14ac:dyDescent="0.25">
      <c r="A375" t="s">
        <v>959</v>
      </c>
      <c r="B375" t="s">
        <v>128</v>
      </c>
      <c r="C375" t="s">
        <v>961</v>
      </c>
      <c r="D375" t="s">
        <v>1577</v>
      </c>
      <c r="E375" t="s">
        <v>241</v>
      </c>
      <c r="F375">
        <v>449</v>
      </c>
      <c r="G375">
        <v>0.6</v>
      </c>
      <c r="H375">
        <v>5</v>
      </c>
      <c r="I375">
        <v>260</v>
      </c>
      <c r="J375">
        <v>7.31</v>
      </c>
      <c r="K375">
        <v>321</v>
      </c>
      <c r="L375">
        <v>0.06</v>
      </c>
      <c r="M375">
        <v>5.0999999999999997E-2</v>
      </c>
      <c r="N375">
        <v>0.115</v>
      </c>
      <c r="O375">
        <v>5.0000000000000001E-3</v>
      </c>
      <c r="P375">
        <v>5.0000000000000001E-4</v>
      </c>
      <c r="Q375">
        <v>48</v>
      </c>
      <c r="R375">
        <v>1.4</v>
      </c>
      <c r="S375">
        <v>761</v>
      </c>
      <c r="T375">
        <v>0.5</v>
      </c>
      <c r="U375">
        <v>2</v>
      </c>
      <c r="V375">
        <v>275</v>
      </c>
      <c r="W375">
        <v>7.81</v>
      </c>
      <c r="X375">
        <v>286</v>
      </c>
      <c r="Y375">
        <v>0</v>
      </c>
      <c r="Z375">
        <v>0</v>
      </c>
      <c r="AA375">
        <v>8.0000000000000002E-3</v>
      </c>
      <c r="AB375">
        <v>1.1000000000000001E-3</v>
      </c>
      <c r="AC375">
        <v>0</v>
      </c>
      <c r="AD375">
        <v>11</v>
      </c>
      <c r="AE375">
        <v>1.8</v>
      </c>
      <c r="AF375">
        <v>401</v>
      </c>
      <c r="AG375" s="16">
        <v>1.3800000000000002E-2</v>
      </c>
      <c r="AH375" s="16">
        <v>1.01E-2</v>
      </c>
    </row>
    <row r="376" spans="1:34" x14ac:dyDescent="0.25">
      <c r="A376" t="s">
        <v>959</v>
      </c>
      <c r="B376" t="s">
        <v>190</v>
      </c>
      <c r="C376" t="s">
        <v>962</v>
      </c>
      <c r="D376" t="s">
        <v>1578</v>
      </c>
      <c r="E376" t="s">
        <v>241</v>
      </c>
      <c r="F376">
        <v>449</v>
      </c>
      <c r="G376">
        <v>3.2</v>
      </c>
      <c r="H376">
        <v>17</v>
      </c>
      <c r="I376">
        <v>220</v>
      </c>
      <c r="J376">
        <v>7.25</v>
      </c>
      <c r="K376">
        <v>241</v>
      </c>
      <c r="L376">
        <v>1.52</v>
      </c>
      <c r="M376">
        <v>0.22</v>
      </c>
      <c r="N376">
        <v>0.105</v>
      </c>
      <c r="O376">
        <v>2.8000000000000001E-2</v>
      </c>
      <c r="P376">
        <v>1.7000000000000001E-2</v>
      </c>
      <c r="Q376">
        <v>19</v>
      </c>
      <c r="R376">
        <v>4.2</v>
      </c>
      <c r="S376">
        <v>406</v>
      </c>
      <c r="T376">
        <v>1</v>
      </c>
      <c r="U376">
        <v>73</v>
      </c>
      <c r="V376">
        <v>221</v>
      </c>
      <c r="W376">
        <v>7.82</v>
      </c>
      <c r="X376">
        <v>226</v>
      </c>
      <c r="Y376">
        <v>0.14000000000000001</v>
      </c>
      <c r="Z376">
        <v>3.5999999999999999E-3</v>
      </c>
      <c r="AA376">
        <v>0.21</v>
      </c>
      <c r="AB376">
        <v>0.01</v>
      </c>
      <c r="AC376">
        <v>1E-3</v>
      </c>
      <c r="AD376">
        <v>12</v>
      </c>
      <c r="AE376">
        <v>6.3</v>
      </c>
      <c r="AF376">
        <v>339</v>
      </c>
      <c r="AG376" s="16">
        <v>0.21</v>
      </c>
      <c r="AH376" s="16">
        <v>0.14000000000000001</v>
      </c>
    </row>
    <row r="377" spans="1:34" x14ac:dyDescent="0.25">
      <c r="A377" t="s">
        <v>490</v>
      </c>
      <c r="B377" t="s">
        <v>490</v>
      </c>
      <c r="C377" t="s">
        <v>963</v>
      </c>
      <c r="D377" t="s">
        <v>1579</v>
      </c>
      <c r="E377" t="s">
        <v>579</v>
      </c>
      <c r="F377">
        <v>483</v>
      </c>
      <c r="G377">
        <v>0.93</v>
      </c>
      <c r="H377">
        <v>51</v>
      </c>
      <c r="I377">
        <v>9</v>
      </c>
      <c r="J377">
        <v>5.39</v>
      </c>
      <c r="K377">
        <v>16</v>
      </c>
      <c r="L377">
        <v>0.23</v>
      </c>
      <c r="M377">
        <v>0.04</v>
      </c>
      <c r="N377">
        <v>5.0000000000000001E-3</v>
      </c>
      <c r="O377">
        <v>4.0000000000000001E-3</v>
      </c>
      <c r="P377">
        <v>2.5000000000000001E-3</v>
      </c>
      <c r="Q377">
        <v>3</v>
      </c>
      <c r="R377">
        <v>7.9</v>
      </c>
      <c r="S377">
        <v>101</v>
      </c>
      <c r="T377">
        <v>1.3</v>
      </c>
      <c r="U377">
        <v>28</v>
      </c>
      <c r="V377">
        <v>197</v>
      </c>
      <c r="W377">
        <v>5.49</v>
      </c>
      <c r="X377">
        <v>18</v>
      </c>
      <c r="Y377">
        <v>0.23</v>
      </c>
      <c r="Z377">
        <v>0.03</v>
      </c>
      <c r="AA377">
        <v>0.65100000000000002</v>
      </c>
      <c r="AB377">
        <v>5.0000000000000001E-3</v>
      </c>
      <c r="AC377">
        <v>0</v>
      </c>
      <c r="AD377">
        <v>3</v>
      </c>
      <c r="AE377">
        <v>8.6</v>
      </c>
      <c r="AF377">
        <v>339</v>
      </c>
      <c r="AG377" s="16">
        <v>0.443</v>
      </c>
      <c r="AH377" s="16">
        <v>0.53</v>
      </c>
    </row>
    <row r="378" spans="1:34" x14ac:dyDescent="0.25">
      <c r="A378" t="s">
        <v>491</v>
      </c>
      <c r="B378" t="s">
        <v>491</v>
      </c>
      <c r="C378" t="s">
        <v>964</v>
      </c>
      <c r="D378" t="s">
        <v>1580</v>
      </c>
      <c r="E378" t="s">
        <v>579</v>
      </c>
      <c r="F378">
        <v>441</v>
      </c>
      <c r="G378">
        <v>1.2</v>
      </c>
      <c r="H378">
        <v>123</v>
      </c>
      <c r="I378">
        <v>19</v>
      </c>
      <c r="J378">
        <v>4.8899999999999997</v>
      </c>
      <c r="K378">
        <v>114</v>
      </c>
      <c r="L378">
        <v>0.48</v>
      </c>
      <c r="M378">
        <v>0.04</v>
      </c>
      <c r="N378">
        <v>5.0000000000000001E-3</v>
      </c>
      <c r="O378">
        <v>5.0000000000000001E-4</v>
      </c>
      <c r="P378">
        <v>5.0000000000000001E-4</v>
      </c>
      <c r="Q378">
        <v>3</v>
      </c>
      <c r="R378">
        <v>12.8</v>
      </c>
      <c r="S378">
        <v>22</v>
      </c>
      <c r="T378">
        <v>47</v>
      </c>
      <c r="U378">
        <v>98</v>
      </c>
      <c r="V378">
        <v>13</v>
      </c>
      <c r="W378">
        <v>5.99</v>
      </c>
      <c r="X378">
        <v>12</v>
      </c>
      <c r="Y378">
        <v>2.2000000000000002</v>
      </c>
      <c r="Z378">
        <v>3.6999999999999998E-2</v>
      </c>
      <c r="AA378">
        <v>0.15</v>
      </c>
      <c r="AB378">
        <v>1.2999999999999999E-3</v>
      </c>
      <c r="AC378">
        <v>0</v>
      </c>
      <c r="AD378">
        <v>0</v>
      </c>
      <c r="AE378">
        <v>20</v>
      </c>
      <c r="AF378">
        <v>42</v>
      </c>
      <c r="AG378" s="16">
        <v>0.92400000000000004</v>
      </c>
      <c r="AH378" s="16">
        <v>1.1000000000000001</v>
      </c>
    </row>
    <row r="379" spans="1:34" x14ac:dyDescent="0.25">
      <c r="A379" t="s">
        <v>191</v>
      </c>
      <c r="B379" t="s">
        <v>178</v>
      </c>
      <c r="C379" t="s">
        <v>965</v>
      </c>
      <c r="D379" t="s">
        <v>1581</v>
      </c>
      <c r="E379" t="s">
        <v>241</v>
      </c>
      <c r="F379">
        <v>65</v>
      </c>
      <c r="G379">
        <v>0.9</v>
      </c>
      <c r="H379">
        <v>40</v>
      </c>
      <c r="I379">
        <v>133</v>
      </c>
      <c r="J379">
        <v>5.9</v>
      </c>
      <c r="K379">
        <v>122</v>
      </c>
      <c r="L379">
        <v>0.17</v>
      </c>
      <c r="M379">
        <v>5.6000000000000001E-2</v>
      </c>
      <c r="N379">
        <v>2.1000000000000001E-2</v>
      </c>
      <c r="O379">
        <v>2E-3</v>
      </c>
      <c r="P379">
        <v>2.4E-2</v>
      </c>
      <c r="Q379">
        <v>11</v>
      </c>
      <c r="R379">
        <v>1.4</v>
      </c>
      <c r="S379">
        <v>195</v>
      </c>
      <c r="T379">
        <v>0.9</v>
      </c>
      <c r="U379">
        <v>35</v>
      </c>
      <c r="V379">
        <v>112</v>
      </c>
      <c r="W379">
        <v>6.18</v>
      </c>
      <c r="X379">
        <v>142</v>
      </c>
      <c r="Y379">
        <v>0.11</v>
      </c>
      <c r="Z379">
        <v>0.02</v>
      </c>
      <c r="AA379">
        <v>2.7</v>
      </c>
      <c r="AB379">
        <v>2E-3</v>
      </c>
      <c r="AC379">
        <v>7.0000000000000001E-3</v>
      </c>
      <c r="AD379">
        <v>8</v>
      </c>
      <c r="AE379">
        <v>4</v>
      </c>
      <c r="AF379">
        <v>257</v>
      </c>
      <c r="AG379" s="16">
        <v>3.0000000000000001E-3</v>
      </c>
      <c r="AH379" s="16">
        <v>0</v>
      </c>
    </row>
    <row r="380" spans="1:34" x14ac:dyDescent="0.25">
      <c r="A380" t="s">
        <v>191</v>
      </c>
      <c r="B380" t="s">
        <v>191</v>
      </c>
      <c r="C380" t="s">
        <v>966</v>
      </c>
      <c r="D380" t="s">
        <v>1582</v>
      </c>
      <c r="E380" t="s">
        <v>241</v>
      </c>
      <c r="F380">
        <v>65</v>
      </c>
      <c r="G380">
        <v>0.31</v>
      </c>
      <c r="H380">
        <v>0</v>
      </c>
      <c r="I380">
        <v>29</v>
      </c>
      <c r="J380">
        <v>6.33</v>
      </c>
      <c r="K380">
        <v>20</v>
      </c>
      <c r="L380">
        <v>0</v>
      </c>
      <c r="M380">
        <v>0.14000000000000001</v>
      </c>
      <c r="N380">
        <v>3.2000000000000001E-2</v>
      </c>
      <c r="O380">
        <v>6.6E-4</v>
      </c>
      <c r="P380">
        <v>0</v>
      </c>
      <c r="Q380">
        <v>5</v>
      </c>
      <c r="R380">
        <v>1.1000000000000001</v>
      </c>
      <c r="S380">
        <v>66</v>
      </c>
      <c r="T380">
        <v>1.3</v>
      </c>
      <c r="U380">
        <v>2</v>
      </c>
      <c r="V380">
        <v>32</v>
      </c>
      <c r="W380">
        <v>6.27</v>
      </c>
      <c r="X380">
        <v>22</v>
      </c>
      <c r="Y380">
        <v>0.17</v>
      </c>
      <c r="Z380">
        <v>0.15</v>
      </c>
      <c r="AA380">
        <v>1.1000000000000001</v>
      </c>
      <c r="AB380">
        <v>2E-3</v>
      </c>
      <c r="AC380">
        <v>0</v>
      </c>
      <c r="AD380">
        <v>5</v>
      </c>
      <c r="AE380">
        <v>0.9</v>
      </c>
      <c r="AF380">
        <v>69</v>
      </c>
      <c r="AG380" s="16">
        <v>1.7000000000000001E-2</v>
      </c>
      <c r="AH380" s="16">
        <v>1.14E-2</v>
      </c>
    </row>
    <row r="381" spans="1:34" x14ac:dyDescent="0.25">
      <c r="A381" t="s">
        <v>192</v>
      </c>
      <c r="B381" t="s">
        <v>122</v>
      </c>
      <c r="C381" t="s">
        <v>967</v>
      </c>
      <c r="D381" t="s">
        <v>1583</v>
      </c>
      <c r="E381" t="s">
        <v>241</v>
      </c>
      <c r="F381">
        <v>338</v>
      </c>
      <c r="G381">
        <v>2</v>
      </c>
      <c r="H381">
        <v>20</v>
      </c>
      <c r="I381">
        <v>100</v>
      </c>
      <c r="J381">
        <v>6.68</v>
      </c>
      <c r="K381">
        <v>110</v>
      </c>
      <c r="L381">
        <v>0.09</v>
      </c>
      <c r="M381">
        <v>0.1</v>
      </c>
      <c r="N381">
        <v>1.2E-2</v>
      </c>
      <c r="O381">
        <v>3.0000000000000001E-3</v>
      </c>
      <c r="P381">
        <v>3.0000000000000001E-3</v>
      </c>
      <c r="Q381">
        <v>7</v>
      </c>
      <c r="R381">
        <v>3.8</v>
      </c>
      <c r="S381">
        <v>205</v>
      </c>
      <c r="T381">
        <v>0.7</v>
      </c>
      <c r="U381">
        <v>10</v>
      </c>
      <c r="V381">
        <v>109</v>
      </c>
      <c r="W381">
        <v>7.55</v>
      </c>
      <c r="X381">
        <v>128</v>
      </c>
      <c r="Y381">
        <v>0</v>
      </c>
      <c r="Z381">
        <v>0.08</v>
      </c>
      <c r="AA381">
        <v>0.108</v>
      </c>
      <c r="AB381">
        <v>0</v>
      </c>
      <c r="AC381">
        <v>3.0000000000000001E-3</v>
      </c>
      <c r="AD381">
        <v>6.3</v>
      </c>
      <c r="AE381">
        <v>2.4</v>
      </c>
      <c r="AF381">
        <v>248</v>
      </c>
      <c r="AG381" s="16">
        <v>0</v>
      </c>
      <c r="AH381" s="16">
        <v>0</v>
      </c>
    </row>
    <row r="382" spans="1:34" x14ac:dyDescent="0.25">
      <c r="A382" t="s">
        <v>192</v>
      </c>
      <c r="B382" t="s">
        <v>159</v>
      </c>
      <c r="C382" t="s">
        <v>968</v>
      </c>
      <c r="D382" t="s">
        <v>1584</v>
      </c>
      <c r="E382" t="s">
        <v>241</v>
      </c>
      <c r="F382">
        <v>338</v>
      </c>
      <c r="G382">
        <v>0.73</v>
      </c>
      <c r="H382">
        <v>2</v>
      </c>
      <c r="I382">
        <v>89</v>
      </c>
      <c r="J382">
        <v>7.6</v>
      </c>
      <c r="K382">
        <v>114</v>
      </c>
      <c r="L382">
        <v>0.02</v>
      </c>
      <c r="M382">
        <v>0.04</v>
      </c>
      <c r="N382">
        <v>6.0000000000000001E-3</v>
      </c>
      <c r="O382">
        <v>2E-3</v>
      </c>
      <c r="P382">
        <v>1.04E-2</v>
      </c>
      <c r="Q382">
        <v>20</v>
      </c>
      <c r="R382">
        <v>3</v>
      </c>
      <c r="S382">
        <v>285</v>
      </c>
      <c r="T382">
        <v>1.3</v>
      </c>
      <c r="U382">
        <v>2</v>
      </c>
      <c r="V382">
        <v>98</v>
      </c>
      <c r="W382">
        <v>7.61</v>
      </c>
      <c r="X382">
        <v>125</v>
      </c>
      <c r="Y382">
        <v>0.05</v>
      </c>
      <c r="Z382">
        <v>7.0000000000000001E-3</v>
      </c>
      <c r="AA382">
        <v>2.1999999999999999E-2</v>
      </c>
      <c r="AB382">
        <v>6.2E-4</v>
      </c>
      <c r="AC382">
        <v>8.9999999999999993E-3</v>
      </c>
      <c r="AD382">
        <v>18</v>
      </c>
      <c r="AE382">
        <v>0.8</v>
      </c>
      <c r="AF382">
        <v>306</v>
      </c>
      <c r="AG382" s="16">
        <v>0</v>
      </c>
      <c r="AH382" s="16">
        <v>0</v>
      </c>
    </row>
    <row r="383" spans="1:34" x14ac:dyDescent="0.25">
      <c r="A383" t="s">
        <v>192</v>
      </c>
      <c r="B383" t="s">
        <v>192</v>
      </c>
      <c r="C383" t="s">
        <v>969</v>
      </c>
      <c r="D383" t="s">
        <v>1585</v>
      </c>
      <c r="E383" t="s">
        <v>241</v>
      </c>
      <c r="F383">
        <v>338</v>
      </c>
      <c r="G383">
        <v>4.7</v>
      </c>
      <c r="H383">
        <v>8</v>
      </c>
      <c r="I383">
        <v>106</v>
      </c>
      <c r="J383">
        <v>7.62</v>
      </c>
      <c r="K383">
        <v>109</v>
      </c>
      <c r="L383">
        <v>0.02</v>
      </c>
      <c r="M383">
        <v>0.16</v>
      </c>
      <c r="N383">
        <v>8.4000000000000005E-2</v>
      </c>
      <c r="O383">
        <v>2E-3</v>
      </c>
      <c r="P383">
        <v>5.0000000000000001E-3</v>
      </c>
      <c r="Q383">
        <v>15</v>
      </c>
      <c r="R383">
        <v>0.8</v>
      </c>
      <c r="S383">
        <v>176</v>
      </c>
      <c r="T383">
        <v>1.2</v>
      </c>
      <c r="U383">
        <v>11</v>
      </c>
      <c r="V383">
        <v>97</v>
      </c>
      <c r="W383">
        <v>7.38</v>
      </c>
      <c r="X383">
        <v>133</v>
      </c>
      <c r="Y383">
        <v>0.14000000000000001</v>
      </c>
      <c r="Z383">
        <v>3.2000000000000001E-2</v>
      </c>
      <c r="AA383">
        <v>9.2999999999999999E-2</v>
      </c>
      <c r="AB383">
        <v>5.9999999999999995E-4</v>
      </c>
      <c r="AC383">
        <v>4.4000000000000003E-3</v>
      </c>
      <c r="AD383">
        <v>18</v>
      </c>
      <c r="AE383">
        <v>1.1000000000000001</v>
      </c>
      <c r="AF383">
        <v>189</v>
      </c>
      <c r="AG383" s="16">
        <v>0</v>
      </c>
      <c r="AH383" s="16">
        <v>0</v>
      </c>
    </row>
    <row r="384" spans="1:34" x14ac:dyDescent="0.25">
      <c r="A384" t="s">
        <v>192</v>
      </c>
      <c r="B384" t="s">
        <v>193</v>
      </c>
      <c r="C384" t="s">
        <v>970</v>
      </c>
      <c r="D384" t="s">
        <v>1586</v>
      </c>
      <c r="E384" t="s">
        <v>241</v>
      </c>
      <c r="F384">
        <v>338</v>
      </c>
      <c r="G384">
        <v>0.8</v>
      </c>
      <c r="H384">
        <v>4</v>
      </c>
      <c r="I384">
        <v>94</v>
      </c>
      <c r="J384">
        <v>7.22</v>
      </c>
      <c r="K384">
        <v>107</v>
      </c>
      <c r="L384">
        <v>0.19</v>
      </c>
      <c r="M384">
        <v>1.38</v>
      </c>
      <c r="N384">
        <v>8.0000000000000002E-3</v>
      </c>
      <c r="O384">
        <v>1E-3</v>
      </c>
      <c r="P384">
        <v>3.0000000000000001E-3</v>
      </c>
      <c r="Q384">
        <v>19</v>
      </c>
      <c r="R384">
        <v>1.7</v>
      </c>
      <c r="S384">
        <v>176</v>
      </c>
      <c r="T384">
        <v>0.21</v>
      </c>
      <c r="U384">
        <v>0</v>
      </c>
      <c r="V384">
        <v>78</v>
      </c>
      <c r="W384">
        <v>7.53</v>
      </c>
      <c r="X384">
        <v>96</v>
      </c>
      <c r="Y384">
        <v>0</v>
      </c>
      <c r="Z384">
        <v>7.4999999999999997E-3</v>
      </c>
      <c r="AA384">
        <v>4.9000000000000002E-2</v>
      </c>
      <c r="AB384">
        <v>0</v>
      </c>
      <c r="AC384">
        <v>2.0999999999999999E-3</v>
      </c>
      <c r="AD384">
        <v>18</v>
      </c>
      <c r="AE384">
        <v>1.1000000000000001</v>
      </c>
      <c r="AF384">
        <v>140</v>
      </c>
      <c r="AG384" s="16">
        <v>0</v>
      </c>
      <c r="AH384" s="16">
        <v>0</v>
      </c>
    </row>
    <row r="385" spans="1:34" x14ac:dyDescent="0.25">
      <c r="A385" t="s">
        <v>192</v>
      </c>
      <c r="B385" t="s">
        <v>204</v>
      </c>
      <c r="C385" t="s">
        <v>971</v>
      </c>
      <c r="D385" t="s">
        <v>1587</v>
      </c>
      <c r="E385" t="s">
        <v>241</v>
      </c>
      <c r="F385">
        <v>338</v>
      </c>
      <c r="G385">
        <v>1.1000000000000001</v>
      </c>
      <c r="H385">
        <v>6</v>
      </c>
      <c r="I385">
        <v>141</v>
      </c>
      <c r="J385">
        <v>7.59</v>
      </c>
      <c r="K385">
        <v>158</v>
      </c>
      <c r="L385">
        <v>0.11</v>
      </c>
      <c r="M385">
        <v>0.79</v>
      </c>
      <c r="N385">
        <v>5.0000000000000001E-3</v>
      </c>
      <c r="O385">
        <v>8.0999999999999996E-3</v>
      </c>
      <c r="P385">
        <v>1.4999999999999999E-2</v>
      </c>
      <c r="Q385">
        <v>21</v>
      </c>
      <c r="R385">
        <v>2.2000000000000002</v>
      </c>
      <c r="S385">
        <v>243</v>
      </c>
      <c r="T385">
        <v>0.8</v>
      </c>
      <c r="U385">
        <v>5</v>
      </c>
      <c r="V385">
        <v>142</v>
      </c>
      <c r="W385">
        <v>7.78</v>
      </c>
      <c r="X385">
        <v>150</v>
      </c>
      <c r="Y385">
        <v>0</v>
      </c>
      <c r="Z385">
        <v>0.02</v>
      </c>
      <c r="AA385">
        <v>0.04</v>
      </c>
      <c r="AB385">
        <v>0</v>
      </c>
      <c r="AC385">
        <v>0.01</v>
      </c>
      <c r="AD385">
        <v>20</v>
      </c>
      <c r="AE385">
        <v>1.9</v>
      </c>
      <c r="AF385">
        <v>233</v>
      </c>
      <c r="AG385" s="16">
        <v>0</v>
      </c>
      <c r="AH385" s="16">
        <v>0</v>
      </c>
    </row>
    <row r="386" spans="1:34" x14ac:dyDescent="0.25">
      <c r="A386" t="s">
        <v>192</v>
      </c>
      <c r="B386" t="s">
        <v>204</v>
      </c>
      <c r="C386" t="s">
        <v>972</v>
      </c>
      <c r="D386" t="s">
        <v>1588</v>
      </c>
      <c r="E386" t="s">
        <v>241</v>
      </c>
      <c r="F386">
        <v>338</v>
      </c>
      <c r="G386">
        <v>0.4</v>
      </c>
      <c r="H386">
        <v>25</v>
      </c>
      <c r="I386">
        <v>89</v>
      </c>
      <c r="J386">
        <v>6.38</v>
      </c>
      <c r="K386">
        <v>104</v>
      </c>
      <c r="L386">
        <v>0.06</v>
      </c>
      <c r="M386">
        <v>0.13</v>
      </c>
      <c r="N386">
        <v>2.5999999999999999E-2</v>
      </c>
      <c r="O386">
        <v>8.0000000000000002E-3</v>
      </c>
      <c r="P386">
        <v>1.4E-2</v>
      </c>
      <c r="Q386">
        <v>22</v>
      </c>
      <c r="R386">
        <v>7.6</v>
      </c>
      <c r="S386">
        <v>264</v>
      </c>
      <c r="T386">
        <v>0.8</v>
      </c>
      <c r="U386">
        <v>18</v>
      </c>
      <c r="V386">
        <v>95</v>
      </c>
      <c r="W386">
        <v>6.67</v>
      </c>
      <c r="X386">
        <v>120</v>
      </c>
      <c r="Y386">
        <v>0</v>
      </c>
      <c r="Z386">
        <v>9.5000000000000001E-2</v>
      </c>
      <c r="AA386">
        <v>0.125</v>
      </c>
      <c r="AB386">
        <v>3.0000000000000001E-3</v>
      </c>
      <c r="AC386">
        <v>1.2999999999999999E-2</v>
      </c>
      <c r="AD386">
        <v>23</v>
      </c>
      <c r="AE386">
        <v>5.9</v>
      </c>
      <c r="AF386">
        <v>262</v>
      </c>
      <c r="AG386" s="16">
        <v>0</v>
      </c>
      <c r="AH386" s="16">
        <v>0</v>
      </c>
    </row>
    <row r="387" spans="1:34" x14ac:dyDescent="0.25">
      <c r="A387" t="s">
        <v>492</v>
      </c>
      <c r="B387" t="s">
        <v>492</v>
      </c>
      <c r="C387" t="s">
        <v>973</v>
      </c>
      <c r="D387" t="s">
        <v>1589</v>
      </c>
      <c r="E387" t="s">
        <v>579</v>
      </c>
      <c r="F387">
        <v>697</v>
      </c>
      <c r="G387">
        <v>2.2000000000000002</v>
      </c>
      <c r="H387">
        <v>48</v>
      </c>
      <c r="I387">
        <v>108</v>
      </c>
      <c r="J387">
        <v>6.88</v>
      </c>
      <c r="K387">
        <v>122</v>
      </c>
      <c r="L387">
        <v>0.1</v>
      </c>
      <c r="M387">
        <v>5.3999999999999999E-2</v>
      </c>
      <c r="N387">
        <v>0.02</v>
      </c>
      <c r="O387">
        <v>3.0000000000000001E-3</v>
      </c>
      <c r="P387">
        <v>2.5000000000000001E-3</v>
      </c>
      <c r="Q387">
        <v>5</v>
      </c>
      <c r="R387">
        <v>9.3000000000000007</v>
      </c>
      <c r="S387">
        <v>176</v>
      </c>
      <c r="T387">
        <v>2.2000000000000002</v>
      </c>
      <c r="U387">
        <v>56</v>
      </c>
      <c r="V387">
        <v>110</v>
      </c>
      <c r="W387">
        <v>6.93</v>
      </c>
      <c r="X387">
        <v>128</v>
      </c>
      <c r="Y387">
        <v>7.9000000000000001E-2</v>
      </c>
      <c r="Z387">
        <v>0.04</v>
      </c>
      <c r="AA387">
        <v>0.12</v>
      </c>
      <c r="AB387">
        <v>1.1000000000000001E-3</v>
      </c>
      <c r="AC387">
        <v>0</v>
      </c>
      <c r="AD387">
        <v>18</v>
      </c>
      <c r="AE387">
        <v>10.8</v>
      </c>
      <c r="AF387">
        <v>199</v>
      </c>
      <c r="AG387" s="16">
        <v>0.30299999999999999</v>
      </c>
      <c r="AH387" s="16">
        <v>0.20699999999999999</v>
      </c>
    </row>
    <row r="388" spans="1:34" x14ac:dyDescent="0.25">
      <c r="A388" t="s">
        <v>492</v>
      </c>
      <c r="B388" t="s">
        <v>493</v>
      </c>
      <c r="C388" t="s">
        <v>973</v>
      </c>
      <c r="D388" t="s">
        <v>1589</v>
      </c>
      <c r="E388" t="s">
        <v>579</v>
      </c>
      <c r="F388">
        <v>697</v>
      </c>
      <c r="G388">
        <v>2.2000000000000002</v>
      </c>
      <c r="H388">
        <v>48</v>
      </c>
      <c r="I388">
        <v>108</v>
      </c>
      <c r="J388">
        <v>6.88</v>
      </c>
      <c r="K388">
        <v>122</v>
      </c>
      <c r="L388">
        <v>0.1</v>
      </c>
      <c r="M388">
        <v>5.3999999999999999E-2</v>
      </c>
      <c r="N388">
        <v>0.02</v>
      </c>
      <c r="O388">
        <v>3.0000000000000001E-3</v>
      </c>
      <c r="P388">
        <v>2.5000000000000001E-3</v>
      </c>
      <c r="Q388">
        <v>5</v>
      </c>
      <c r="R388">
        <v>9.3000000000000007</v>
      </c>
      <c r="S388">
        <v>176</v>
      </c>
      <c r="T388">
        <v>2.2000000000000002</v>
      </c>
      <c r="U388">
        <v>56</v>
      </c>
      <c r="V388">
        <v>110</v>
      </c>
      <c r="W388">
        <v>6.93</v>
      </c>
      <c r="X388">
        <v>128</v>
      </c>
      <c r="Y388">
        <v>7.9000000000000001E-2</v>
      </c>
      <c r="Z388">
        <v>0.04</v>
      </c>
      <c r="AA388">
        <v>0.12</v>
      </c>
      <c r="AB388">
        <v>1.1000000000000001E-3</v>
      </c>
      <c r="AC388">
        <v>0</v>
      </c>
      <c r="AD388">
        <v>18</v>
      </c>
      <c r="AE388">
        <v>10.8</v>
      </c>
      <c r="AF388">
        <v>199</v>
      </c>
      <c r="AG388" s="16">
        <v>0.30299999999999999</v>
      </c>
      <c r="AH388" s="16">
        <v>0.20699999999999999</v>
      </c>
    </row>
    <row r="389" spans="1:34" x14ac:dyDescent="0.25">
      <c r="A389" t="s">
        <v>495</v>
      </c>
      <c r="B389" t="s">
        <v>495</v>
      </c>
      <c r="C389" t="s">
        <v>974</v>
      </c>
      <c r="D389" t="s">
        <v>1590</v>
      </c>
      <c r="E389" t="s">
        <v>579</v>
      </c>
      <c r="F389">
        <v>84</v>
      </c>
      <c r="G389">
        <v>0.8</v>
      </c>
      <c r="H389">
        <v>41</v>
      </c>
      <c r="I389">
        <v>166</v>
      </c>
      <c r="J389">
        <v>7.46</v>
      </c>
      <c r="K389">
        <v>172</v>
      </c>
      <c r="L389">
        <v>0.01</v>
      </c>
      <c r="M389">
        <v>0.03</v>
      </c>
      <c r="N389">
        <v>5.0000000000000001E-3</v>
      </c>
      <c r="O389">
        <v>5.0000000000000001E-4</v>
      </c>
      <c r="P389">
        <v>5.0000000000000001E-4</v>
      </c>
      <c r="Q389">
        <v>7</v>
      </c>
      <c r="R389">
        <v>5.8</v>
      </c>
      <c r="S389">
        <v>247</v>
      </c>
      <c r="T389">
        <v>0.88</v>
      </c>
      <c r="U389">
        <v>30</v>
      </c>
      <c r="V389">
        <v>178</v>
      </c>
      <c r="W389">
        <v>7.87</v>
      </c>
      <c r="X389">
        <v>194</v>
      </c>
      <c r="Y389">
        <v>0.03</v>
      </c>
      <c r="Z389">
        <v>0.03</v>
      </c>
      <c r="AA389">
        <v>8.0000000000000002E-3</v>
      </c>
      <c r="AB389">
        <v>0</v>
      </c>
      <c r="AC389">
        <v>0</v>
      </c>
      <c r="AD389">
        <v>5</v>
      </c>
      <c r="AE389">
        <v>5.0999999999999996</v>
      </c>
      <c r="AF389">
        <v>248</v>
      </c>
      <c r="AG389" s="16">
        <v>9.7200000000000009E-2</v>
      </c>
      <c r="AH389" s="16">
        <v>0.22900000000000001</v>
      </c>
    </row>
    <row r="390" spans="1:34" x14ac:dyDescent="0.25">
      <c r="A390" t="s">
        <v>496</v>
      </c>
      <c r="B390" t="s">
        <v>496</v>
      </c>
      <c r="C390" t="s">
        <v>975</v>
      </c>
      <c r="D390" t="s">
        <v>1591</v>
      </c>
      <c r="E390" t="s">
        <v>579</v>
      </c>
      <c r="F390">
        <v>160</v>
      </c>
      <c r="G390">
        <v>0.9</v>
      </c>
      <c r="H390">
        <v>127</v>
      </c>
      <c r="I390">
        <v>17</v>
      </c>
      <c r="J390">
        <v>5</v>
      </c>
      <c r="K390">
        <v>9.4</v>
      </c>
      <c r="L390">
        <v>0.28000000000000003</v>
      </c>
      <c r="M390">
        <v>8.0000000000000002E-3</v>
      </c>
      <c r="N390">
        <v>5.0000000000000001E-3</v>
      </c>
      <c r="O390">
        <v>5.0000000000000001E-4</v>
      </c>
      <c r="P390">
        <v>5.0000000000000001E-3</v>
      </c>
      <c r="Q390">
        <v>4</v>
      </c>
      <c r="R390">
        <v>13.1</v>
      </c>
      <c r="S390">
        <v>39</v>
      </c>
      <c r="T390">
        <v>1.3</v>
      </c>
      <c r="U390">
        <v>231</v>
      </c>
      <c r="V390">
        <v>23</v>
      </c>
      <c r="W390">
        <v>5.46</v>
      </c>
      <c r="X390">
        <v>13</v>
      </c>
      <c r="Y390">
        <v>0.34</v>
      </c>
      <c r="Z390">
        <v>0.01</v>
      </c>
      <c r="AA390">
        <v>0.91500000000000004</v>
      </c>
      <c r="AB390">
        <v>3.0000000000000001E-3</v>
      </c>
      <c r="AC390">
        <v>0</v>
      </c>
      <c r="AD390">
        <v>4</v>
      </c>
      <c r="AE390">
        <v>24.2</v>
      </c>
      <c r="AF390">
        <v>67</v>
      </c>
      <c r="AG390" s="16">
        <v>0.433</v>
      </c>
      <c r="AH390" s="16">
        <v>0.157</v>
      </c>
    </row>
    <row r="391" spans="1:34" x14ac:dyDescent="0.25">
      <c r="A391" t="s">
        <v>497</v>
      </c>
      <c r="B391" t="s">
        <v>497</v>
      </c>
      <c r="C391" t="s">
        <v>725</v>
      </c>
      <c r="D391" t="s">
        <v>1355</v>
      </c>
      <c r="E391" t="s">
        <v>579</v>
      </c>
      <c r="F391">
        <v>7366</v>
      </c>
      <c r="G391">
        <v>3.3</v>
      </c>
      <c r="H391">
        <v>34</v>
      </c>
      <c r="I391">
        <v>8</v>
      </c>
      <c r="J391">
        <v>5.37</v>
      </c>
      <c r="K391">
        <v>18</v>
      </c>
      <c r="L391">
        <v>0.24</v>
      </c>
      <c r="M391">
        <v>0.106</v>
      </c>
      <c r="N391">
        <v>6.7000000000000004E-2</v>
      </c>
      <c r="O391">
        <v>4.0000000000000001E-3</v>
      </c>
      <c r="P391">
        <v>5.0000000000000001E-3</v>
      </c>
      <c r="Q391">
        <v>4</v>
      </c>
      <c r="R391">
        <v>4.5</v>
      </c>
      <c r="S391">
        <v>42</v>
      </c>
      <c r="T391">
        <v>2</v>
      </c>
      <c r="U391">
        <v>10</v>
      </c>
      <c r="V391">
        <v>67</v>
      </c>
      <c r="W391">
        <v>6.37</v>
      </c>
      <c r="X391">
        <v>42</v>
      </c>
      <c r="Y391">
        <v>0.28999999999999998</v>
      </c>
      <c r="Z391">
        <v>0.04</v>
      </c>
      <c r="AA391">
        <v>0.48</v>
      </c>
      <c r="AB391">
        <v>4.0000000000000001E-3</v>
      </c>
      <c r="AC391">
        <v>0</v>
      </c>
      <c r="AD391">
        <v>4</v>
      </c>
      <c r="AE391">
        <v>5.0999999999999996</v>
      </c>
      <c r="AF391">
        <v>102</v>
      </c>
      <c r="AG391" s="16">
        <v>0.106</v>
      </c>
      <c r="AH391" s="16">
        <v>0.15</v>
      </c>
    </row>
    <row r="392" spans="1:34" x14ac:dyDescent="0.25">
      <c r="A392" t="s">
        <v>498</v>
      </c>
      <c r="B392" t="s">
        <v>498</v>
      </c>
      <c r="C392" t="s">
        <v>639</v>
      </c>
      <c r="D392" t="s">
        <v>1592</v>
      </c>
      <c r="E392" t="s">
        <v>579</v>
      </c>
      <c r="F392">
        <v>206</v>
      </c>
      <c r="G392">
        <v>2</v>
      </c>
      <c r="H392">
        <v>55</v>
      </c>
      <c r="I392">
        <v>16</v>
      </c>
      <c r="J392">
        <v>5.94</v>
      </c>
      <c r="K392">
        <v>10</v>
      </c>
      <c r="L392">
        <v>0.09</v>
      </c>
      <c r="M392">
        <v>5.0000000000000001E-3</v>
      </c>
      <c r="N392">
        <v>5.0000000000000001E-3</v>
      </c>
      <c r="O392">
        <v>5.0000000000000001E-4</v>
      </c>
      <c r="P392">
        <v>5.0000000000000001E-4</v>
      </c>
      <c r="Q392">
        <v>3</v>
      </c>
      <c r="R392">
        <v>7.6</v>
      </c>
      <c r="S392">
        <v>19</v>
      </c>
      <c r="T392">
        <v>1.1000000000000001</v>
      </c>
      <c r="U392">
        <v>34</v>
      </c>
      <c r="V392">
        <v>16</v>
      </c>
      <c r="W392">
        <v>5.9</v>
      </c>
      <c r="X392">
        <v>6</v>
      </c>
      <c r="Y392">
        <v>0.13</v>
      </c>
      <c r="Z392">
        <v>3.2000000000000002E-3</v>
      </c>
      <c r="AA392">
        <v>4.1000000000000002E-2</v>
      </c>
      <c r="AB392">
        <v>2E-3</v>
      </c>
      <c r="AC392">
        <v>0</v>
      </c>
      <c r="AD392">
        <v>3</v>
      </c>
      <c r="AE392">
        <v>8</v>
      </c>
      <c r="AF392">
        <v>52</v>
      </c>
      <c r="AG392" s="16">
        <v>0.60299999999999998</v>
      </c>
      <c r="AH392" s="16">
        <v>0.52</v>
      </c>
    </row>
    <row r="393" spans="1:34" x14ac:dyDescent="0.25">
      <c r="A393" t="s">
        <v>498</v>
      </c>
      <c r="B393" t="s">
        <v>499</v>
      </c>
      <c r="C393" t="s">
        <v>639</v>
      </c>
      <c r="D393" t="s">
        <v>1592</v>
      </c>
      <c r="E393" t="s">
        <v>579</v>
      </c>
      <c r="F393">
        <v>206</v>
      </c>
      <c r="G393">
        <v>2</v>
      </c>
      <c r="H393">
        <v>55</v>
      </c>
      <c r="I393">
        <v>16</v>
      </c>
      <c r="J393">
        <v>5.94</v>
      </c>
      <c r="K393">
        <v>10</v>
      </c>
      <c r="L393">
        <v>0.09</v>
      </c>
      <c r="M393">
        <v>5.0000000000000001E-3</v>
      </c>
      <c r="N393">
        <v>5.0000000000000001E-3</v>
      </c>
      <c r="O393">
        <v>5.0000000000000001E-4</v>
      </c>
      <c r="P393">
        <v>5.0000000000000001E-4</v>
      </c>
      <c r="Q393">
        <v>3</v>
      </c>
      <c r="R393">
        <v>7.6</v>
      </c>
      <c r="S393">
        <v>19</v>
      </c>
      <c r="T393">
        <v>1.1000000000000001</v>
      </c>
      <c r="U393">
        <v>34</v>
      </c>
      <c r="V393">
        <v>16</v>
      </c>
      <c r="W393">
        <v>5.9</v>
      </c>
      <c r="X393">
        <v>6</v>
      </c>
      <c r="Y393">
        <v>0.13</v>
      </c>
      <c r="Z393">
        <v>3.2000000000000002E-3</v>
      </c>
      <c r="AA393">
        <v>4.1000000000000002E-2</v>
      </c>
      <c r="AB393">
        <v>2E-3</v>
      </c>
      <c r="AC393">
        <v>0</v>
      </c>
      <c r="AD393">
        <v>3</v>
      </c>
      <c r="AE393">
        <v>8</v>
      </c>
      <c r="AF393">
        <v>52</v>
      </c>
      <c r="AG393" s="16">
        <v>0.60299999999999998</v>
      </c>
      <c r="AH393" s="16">
        <v>0.52</v>
      </c>
    </row>
    <row r="394" spans="1:34" x14ac:dyDescent="0.25">
      <c r="A394" t="s">
        <v>500</v>
      </c>
      <c r="B394" t="s">
        <v>500</v>
      </c>
      <c r="C394" t="s">
        <v>976</v>
      </c>
      <c r="D394" t="s">
        <v>1593</v>
      </c>
      <c r="E394" t="s">
        <v>579</v>
      </c>
      <c r="F394">
        <v>1866</v>
      </c>
      <c r="G394">
        <v>1.6</v>
      </c>
      <c r="H394">
        <v>100</v>
      </c>
      <c r="I394">
        <v>16</v>
      </c>
      <c r="J394">
        <v>5.54</v>
      </c>
      <c r="K394">
        <v>12</v>
      </c>
      <c r="L394">
        <v>0.59</v>
      </c>
      <c r="M394">
        <v>0.25</v>
      </c>
      <c r="N394">
        <v>0.81</v>
      </c>
      <c r="O394">
        <v>1E-3</v>
      </c>
      <c r="P394">
        <v>5.0000000000000001E-3</v>
      </c>
      <c r="Q394">
        <v>10.3</v>
      </c>
      <c r="R394">
        <v>12.5</v>
      </c>
      <c r="S394">
        <v>65</v>
      </c>
      <c r="T394">
        <v>3.7</v>
      </c>
      <c r="U394">
        <v>60</v>
      </c>
      <c r="V394">
        <v>20</v>
      </c>
      <c r="W394">
        <v>4.8899999999999997</v>
      </c>
      <c r="X394">
        <v>12</v>
      </c>
      <c r="Y394">
        <v>0.63</v>
      </c>
      <c r="Z394">
        <v>0.06</v>
      </c>
      <c r="AA394">
        <v>1</v>
      </c>
      <c r="AB394">
        <v>3.2000000000000002E-3</v>
      </c>
      <c r="AC394">
        <v>0</v>
      </c>
      <c r="AD394">
        <v>4</v>
      </c>
      <c r="AE394">
        <v>15.1</v>
      </c>
      <c r="AF394">
        <v>59</v>
      </c>
      <c r="AG394" s="16">
        <v>0.66700000000000004</v>
      </c>
      <c r="AH394" s="16">
        <v>1.4</v>
      </c>
    </row>
    <row r="395" spans="1:34" x14ac:dyDescent="0.25">
      <c r="A395" t="s">
        <v>501</v>
      </c>
      <c r="B395" t="s">
        <v>501</v>
      </c>
      <c r="C395" t="s">
        <v>977</v>
      </c>
      <c r="D395" t="s">
        <v>1594</v>
      </c>
      <c r="E395" t="s">
        <v>579</v>
      </c>
      <c r="F395">
        <v>49</v>
      </c>
      <c r="G395">
        <v>3.2</v>
      </c>
      <c r="H395">
        <v>150</v>
      </c>
      <c r="I395">
        <v>15</v>
      </c>
      <c r="J395">
        <v>5.46</v>
      </c>
      <c r="K395">
        <v>18</v>
      </c>
      <c r="L395">
        <v>0.39</v>
      </c>
      <c r="M395">
        <v>0.05</v>
      </c>
      <c r="N395">
        <v>0.09</v>
      </c>
      <c r="O395">
        <v>1E-3</v>
      </c>
      <c r="P395">
        <v>5.0000000000000001E-3</v>
      </c>
      <c r="Q395">
        <v>13</v>
      </c>
      <c r="R395">
        <v>24</v>
      </c>
      <c r="S395">
        <v>101</v>
      </c>
      <c r="T395">
        <v>3.3</v>
      </c>
      <c r="U395">
        <v>140</v>
      </c>
      <c r="V395">
        <v>49</v>
      </c>
      <c r="W395">
        <v>6.41</v>
      </c>
      <c r="X395">
        <v>58</v>
      </c>
      <c r="Y395">
        <v>0.55000000000000004</v>
      </c>
      <c r="Z395">
        <v>0.16</v>
      </c>
      <c r="AA395">
        <v>5.3999999999999999E-2</v>
      </c>
      <c r="AB395">
        <v>5.6999999999999998E-4</v>
      </c>
      <c r="AC395">
        <v>0</v>
      </c>
      <c r="AD395">
        <v>7</v>
      </c>
      <c r="AE395">
        <v>21</v>
      </c>
      <c r="AF395">
        <v>237</v>
      </c>
      <c r="AG395" s="16">
        <v>0.875</v>
      </c>
      <c r="AH395" s="16">
        <v>0.81</v>
      </c>
    </row>
    <row r="396" spans="1:34" x14ac:dyDescent="0.25">
      <c r="A396" t="s">
        <v>502</v>
      </c>
      <c r="B396" t="s">
        <v>502</v>
      </c>
      <c r="C396" t="s">
        <v>502</v>
      </c>
      <c r="D396" t="s">
        <v>1595</v>
      </c>
      <c r="E396" t="s">
        <v>579</v>
      </c>
      <c r="F396">
        <v>107</v>
      </c>
      <c r="G396">
        <v>10.9</v>
      </c>
      <c r="H396">
        <v>48</v>
      </c>
      <c r="I396">
        <v>64</v>
      </c>
      <c r="J396">
        <v>7.07</v>
      </c>
      <c r="K396">
        <v>76</v>
      </c>
      <c r="L396">
        <v>0.24</v>
      </c>
      <c r="M396">
        <v>0.02</v>
      </c>
      <c r="N396">
        <v>0.01</v>
      </c>
      <c r="O396">
        <v>5.0000000000000001E-4</v>
      </c>
      <c r="P396">
        <v>5.0000000000000001E-3</v>
      </c>
      <c r="Q396">
        <v>9</v>
      </c>
      <c r="R396">
        <v>7.1</v>
      </c>
      <c r="S396">
        <v>117</v>
      </c>
      <c r="T396">
        <v>1.5</v>
      </c>
      <c r="U396">
        <v>60</v>
      </c>
      <c r="V396">
        <v>66</v>
      </c>
      <c r="W396">
        <v>3.31</v>
      </c>
      <c r="X396">
        <v>76</v>
      </c>
      <c r="Y396">
        <v>0.12</v>
      </c>
      <c r="Z396">
        <v>6.3E-2</v>
      </c>
      <c r="AA396">
        <v>4.7E-2</v>
      </c>
      <c r="AB396">
        <v>6.4999999999999997E-4</v>
      </c>
      <c r="AC396">
        <v>0</v>
      </c>
      <c r="AD396">
        <v>8</v>
      </c>
      <c r="AE396">
        <v>9.1999999999999993</v>
      </c>
      <c r="AF396">
        <v>121</v>
      </c>
      <c r="AG396" s="16">
        <v>0.18</v>
      </c>
      <c r="AH396" s="16">
        <v>0.13</v>
      </c>
    </row>
    <row r="397" spans="1:34" x14ac:dyDescent="0.25">
      <c r="A397" t="s">
        <v>194</v>
      </c>
      <c r="B397" t="s">
        <v>194</v>
      </c>
      <c r="C397" t="s">
        <v>978</v>
      </c>
      <c r="D397" t="s">
        <v>1596</v>
      </c>
      <c r="E397" t="s">
        <v>241</v>
      </c>
      <c r="F397">
        <v>201</v>
      </c>
      <c r="G397">
        <v>0.3</v>
      </c>
      <c r="H397">
        <v>8</v>
      </c>
      <c r="I397">
        <v>205</v>
      </c>
      <c r="J397">
        <v>7.78</v>
      </c>
      <c r="K397">
        <v>104</v>
      </c>
      <c r="L397">
        <v>0.14000000000000001</v>
      </c>
      <c r="M397">
        <v>5.3999999999999999E-2</v>
      </c>
      <c r="N397">
        <v>5.0000000000000001E-3</v>
      </c>
      <c r="O397">
        <v>5.0000000000000001E-4</v>
      </c>
      <c r="P397">
        <v>5.0000000000000001E-4</v>
      </c>
      <c r="Q397">
        <v>24</v>
      </c>
      <c r="R397">
        <v>4.9000000000000004</v>
      </c>
      <c r="S397">
        <v>528</v>
      </c>
      <c r="T397">
        <v>0.7</v>
      </c>
      <c r="U397">
        <v>4</v>
      </c>
      <c r="V397">
        <v>187</v>
      </c>
      <c r="W397">
        <v>7.95</v>
      </c>
      <c r="X397">
        <v>107</v>
      </c>
      <c r="Y397">
        <v>0</v>
      </c>
      <c r="Z397">
        <v>2.0999999999999999E-3</v>
      </c>
      <c r="AA397">
        <v>4.5999999999999999E-2</v>
      </c>
      <c r="AB397">
        <v>0</v>
      </c>
      <c r="AC397">
        <v>0</v>
      </c>
      <c r="AD397">
        <v>14</v>
      </c>
      <c r="AE397">
        <v>7</v>
      </c>
      <c r="AF397">
        <v>307</v>
      </c>
      <c r="AG397" s="16">
        <v>0.02</v>
      </c>
      <c r="AH397" s="16">
        <v>0</v>
      </c>
    </row>
    <row r="398" spans="1:34" x14ac:dyDescent="0.25">
      <c r="A398" t="s">
        <v>504</v>
      </c>
      <c r="B398" t="s">
        <v>504</v>
      </c>
      <c r="C398" t="s">
        <v>696</v>
      </c>
      <c r="D398" t="s">
        <v>1597</v>
      </c>
      <c r="E398" t="s">
        <v>579</v>
      </c>
      <c r="F398">
        <v>526</v>
      </c>
      <c r="G398">
        <v>12</v>
      </c>
      <c r="H398">
        <v>355</v>
      </c>
      <c r="I398">
        <v>22.7</v>
      </c>
      <c r="J398">
        <v>4.75</v>
      </c>
      <c r="K398">
        <v>190</v>
      </c>
      <c r="L398">
        <v>0.62</v>
      </c>
      <c r="M398">
        <v>4.5999999999999999E-2</v>
      </c>
      <c r="N398">
        <v>7.0000000000000007E-2</v>
      </c>
      <c r="O398">
        <v>8.0000000000000002E-3</v>
      </c>
      <c r="P398">
        <v>5.0000000000000001E-3</v>
      </c>
      <c r="Q398">
        <v>100</v>
      </c>
      <c r="R398">
        <v>20.9</v>
      </c>
      <c r="S398">
        <v>1040</v>
      </c>
      <c r="T398">
        <v>2.9</v>
      </c>
      <c r="U398">
        <v>29</v>
      </c>
      <c r="V398">
        <v>26</v>
      </c>
      <c r="W398">
        <v>6.07</v>
      </c>
      <c r="X398">
        <v>240</v>
      </c>
      <c r="Y398">
        <v>1.0900000000000001</v>
      </c>
      <c r="Z398">
        <v>5.8000000000000003E-2</v>
      </c>
      <c r="AA398">
        <v>1.2E-2</v>
      </c>
      <c r="AB398">
        <v>5.4000000000000001E-4</v>
      </c>
      <c r="AC398">
        <v>0</v>
      </c>
      <c r="AD398">
        <v>110</v>
      </c>
      <c r="AE398">
        <v>14</v>
      </c>
      <c r="AF398">
        <v>1100</v>
      </c>
      <c r="AG398" s="16">
        <v>0.78</v>
      </c>
      <c r="AH398" s="16">
        <v>0.20399999999999999</v>
      </c>
    </row>
    <row r="399" spans="1:34" x14ac:dyDescent="0.25">
      <c r="A399" t="s">
        <v>504</v>
      </c>
      <c r="B399" t="s">
        <v>505</v>
      </c>
      <c r="C399" t="s">
        <v>696</v>
      </c>
      <c r="D399" t="s">
        <v>1597</v>
      </c>
      <c r="E399" t="s">
        <v>579</v>
      </c>
      <c r="F399">
        <v>526</v>
      </c>
      <c r="G399">
        <v>12</v>
      </c>
      <c r="H399">
        <v>355</v>
      </c>
      <c r="I399">
        <v>22.7</v>
      </c>
      <c r="J399">
        <v>4.75</v>
      </c>
      <c r="K399">
        <v>190</v>
      </c>
      <c r="L399">
        <v>0.62</v>
      </c>
      <c r="M399">
        <v>4.5999999999999999E-2</v>
      </c>
      <c r="N399">
        <v>7.0000000000000007E-2</v>
      </c>
      <c r="O399">
        <v>8.0000000000000002E-3</v>
      </c>
      <c r="P399">
        <v>5.0000000000000001E-3</v>
      </c>
      <c r="Q399">
        <v>100</v>
      </c>
      <c r="R399">
        <v>20.9</v>
      </c>
      <c r="S399">
        <v>1040</v>
      </c>
      <c r="T399">
        <v>2.9</v>
      </c>
      <c r="U399">
        <v>29</v>
      </c>
      <c r="V399">
        <v>26</v>
      </c>
      <c r="W399">
        <v>6.07</v>
      </c>
      <c r="X399">
        <v>240</v>
      </c>
      <c r="Y399">
        <v>1.0900000000000001</v>
      </c>
      <c r="Z399">
        <v>5.8000000000000003E-2</v>
      </c>
      <c r="AA399">
        <v>1.2E-2</v>
      </c>
      <c r="AB399">
        <v>5.4000000000000001E-4</v>
      </c>
      <c r="AC399">
        <v>0</v>
      </c>
      <c r="AD399">
        <v>110</v>
      </c>
      <c r="AE399">
        <v>14</v>
      </c>
      <c r="AF399">
        <v>1100</v>
      </c>
      <c r="AG399" s="16">
        <v>0.78</v>
      </c>
      <c r="AH399" s="16">
        <v>0.20399999999999999</v>
      </c>
    </row>
    <row r="400" spans="1:34" x14ac:dyDescent="0.25">
      <c r="A400" t="s">
        <v>979</v>
      </c>
      <c r="B400" t="s">
        <v>180</v>
      </c>
      <c r="C400" t="s">
        <v>650</v>
      </c>
      <c r="D400" t="s">
        <v>1598</v>
      </c>
      <c r="E400" t="s">
        <v>241</v>
      </c>
      <c r="F400">
        <v>818</v>
      </c>
      <c r="G400">
        <v>0.37</v>
      </c>
      <c r="H400">
        <v>1</v>
      </c>
      <c r="I400">
        <v>64</v>
      </c>
      <c r="J400">
        <v>7.37</v>
      </c>
      <c r="K400">
        <v>64</v>
      </c>
      <c r="L400">
        <v>0.05</v>
      </c>
      <c r="M400">
        <v>5.0000000000000001E-3</v>
      </c>
      <c r="N400">
        <v>1.4E-2</v>
      </c>
      <c r="O400">
        <v>5.0000000000000001E-3</v>
      </c>
      <c r="P400">
        <v>1E-3</v>
      </c>
      <c r="Q400">
        <v>10</v>
      </c>
      <c r="R400">
        <v>1.2</v>
      </c>
      <c r="S400">
        <v>144</v>
      </c>
      <c r="T400">
        <v>1</v>
      </c>
      <c r="U400">
        <v>2</v>
      </c>
      <c r="V400">
        <v>75</v>
      </c>
      <c r="W400">
        <v>7.49</v>
      </c>
      <c r="X400">
        <v>78</v>
      </c>
      <c r="Y400">
        <v>0</v>
      </c>
      <c r="Z400">
        <v>0</v>
      </c>
      <c r="AA400">
        <v>8.9999999999999993E-3</v>
      </c>
      <c r="AB400">
        <v>0</v>
      </c>
      <c r="AC400">
        <v>0</v>
      </c>
      <c r="AD400">
        <v>11</v>
      </c>
      <c r="AE400">
        <v>1.2</v>
      </c>
      <c r="AF400">
        <v>144</v>
      </c>
      <c r="AG400" s="16">
        <v>4.3E-3</v>
      </c>
      <c r="AH400" s="16">
        <v>0</v>
      </c>
    </row>
    <row r="401" spans="1:34" x14ac:dyDescent="0.25">
      <c r="A401" t="s">
        <v>979</v>
      </c>
      <c r="B401" t="s">
        <v>180</v>
      </c>
      <c r="C401" t="s">
        <v>980</v>
      </c>
      <c r="D401" t="s">
        <v>1599</v>
      </c>
      <c r="E401" t="s">
        <v>241</v>
      </c>
      <c r="F401">
        <v>818</v>
      </c>
      <c r="G401">
        <v>0.3</v>
      </c>
      <c r="H401">
        <v>9</v>
      </c>
      <c r="I401">
        <v>83</v>
      </c>
      <c r="J401">
        <v>6.89</v>
      </c>
      <c r="K401">
        <v>282</v>
      </c>
      <c r="L401">
        <v>0.05</v>
      </c>
      <c r="M401">
        <v>3.2000000000000001E-2</v>
      </c>
      <c r="N401">
        <v>2E-3</v>
      </c>
      <c r="O401">
        <v>1E-3</v>
      </c>
      <c r="P401">
        <v>1E-3</v>
      </c>
      <c r="Q401">
        <v>116</v>
      </c>
      <c r="R401">
        <v>2.6</v>
      </c>
      <c r="S401">
        <v>1030</v>
      </c>
      <c r="T401">
        <v>1.6</v>
      </c>
      <c r="U401">
        <v>6</v>
      </c>
      <c r="V401">
        <v>77</v>
      </c>
      <c r="W401">
        <v>7.46</v>
      </c>
      <c r="X401">
        <v>330</v>
      </c>
      <c r="Y401">
        <v>0</v>
      </c>
      <c r="Z401">
        <v>5.4000000000000003E-3</v>
      </c>
      <c r="AA401">
        <v>1.7999999999999999E-2</v>
      </c>
      <c r="AB401">
        <v>6.8999999999999997E-4</v>
      </c>
      <c r="AC401">
        <v>0</v>
      </c>
      <c r="AD401">
        <v>110</v>
      </c>
      <c r="AE401">
        <v>2.2999999999999998</v>
      </c>
      <c r="AF401">
        <v>1100</v>
      </c>
      <c r="AG401" s="16">
        <v>0</v>
      </c>
      <c r="AH401" s="16">
        <v>7.0000000000000001E-3</v>
      </c>
    </row>
    <row r="402" spans="1:34" x14ac:dyDescent="0.25">
      <c r="A402" t="s">
        <v>979</v>
      </c>
      <c r="B402" t="s">
        <v>180</v>
      </c>
      <c r="C402" t="s">
        <v>981</v>
      </c>
      <c r="D402" t="s">
        <v>1600</v>
      </c>
      <c r="E402" t="s">
        <v>241</v>
      </c>
      <c r="F402">
        <v>818</v>
      </c>
      <c r="G402">
        <v>0.4</v>
      </c>
      <c r="H402">
        <v>26</v>
      </c>
      <c r="I402">
        <v>89</v>
      </c>
      <c r="J402">
        <v>6.77</v>
      </c>
      <c r="K402">
        <v>103</v>
      </c>
      <c r="L402">
        <v>0.03</v>
      </c>
      <c r="M402">
        <v>5.0000000000000001E-3</v>
      </c>
      <c r="N402">
        <v>1.9E-2</v>
      </c>
      <c r="O402">
        <v>5.0000000000000001E-4</v>
      </c>
      <c r="P402">
        <v>5.0000000000000001E-4</v>
      </c>
      <c r="Q402">
        <v>20</v>
      </c>
      <c r="R402">
        <v>6.2</v>
      </c>
      <c r="S402">
        <v>304</v>
      </c>
      <c r="T402">
        <v>0.4</v>
      </c>
      <c r="U402">
        <v>46</v>
      </c>
      <c r="V402">
        <v>102</v>
      </c>
      <c r="W402">
        <v>7.53</v>
      </c>
      <c r="X402">
        <v>120</v>
      </c>
      <c r="Y402">
        <v>0.08</v>
      </c>
      <c r="Z402">
        <v>0</v>
      </c>
      <c r="AA402">
        <v>4.9000000000000002E-2</v>
      </c>
      <c r="AB402">
        <v>5.5999999999999995E-4</v>
      </c>
      <c r="AC402">
        <v>1.2999999999999999E-3</v>
      </c>
      <c r="AD402">
        <v>18</v>
      </c>
      <c r="AE402">
        <v>7.2</v>
      </c>
      <c r="AF402">
        <v>351</v>
      </c>
      <c r="AG402" s="16">
        <v>0.20699999999999999</v>
      </c>
      <c r="AH402" s="16">
        <v>4.1700000000000001E-2</v>
      </c>
    </row>
    <row r="403" spans="1:34" x14ac:dyDescent="0.25">
      <c r="A403" t="s">
        <v>979</v>
      </c>
      <c r="B403" t="s">
        <v>503</v>
      </c>
      <c r="C403" t="s">
        <v>848</v>
      </c>
      <c r="D403" t="s">
        <v>1601</v>
      </c>
      <c r="E403" t="s">
        <v>579</v>
      </c>
      <c r="F403">
        <v>818</v>
      </c>
      <c r="G403">
        <v>2.94</v>
      </c>
      <c r="H403">
        <v>189</v>
      </c>
      <c r="I403">
        <v>15</v>
      </c>
      <c r="J403">
        <v>5.86</v>
      </c>
      <c r="K403">
        <v>12</v>
      </c>
      <c r="L403">
        <v>1.54</v>
      </c>
      <c r="M403">
        <v>0.28999999999999998</v>
      </c>
      <c r="N403">
        <v>5.0000000000000001E-3</v>
      </c>
      <c r="O403">
        <v>4.0000000000000001E-3</v>
      </c>
      <c r="P403">
        <v>2.5000000000000001E-3</v>
      </c>
      <c r="Q403">
        <v>4</v>
      </c>
      <c r="R403">
        <v>17.2</v>
      </c>
      <c r="S403">
        <v>50</v>
      </c>
      <c r="T403">
        <v>1.3</v>
      </c>
      <c r="U403">
        <v>120</v>
      </c>
      <c r="V403">
        <v>22</v>
      </c>
      <c r="W403">
        <v>6.3</v>
      </c>
      <c r="X403">
        <v>16</v>
      </c>
      <c r="Y403">
        <v>0.63</v>
      </c>
      <c r="Z403">
        <v>7.6999999999999999E-2</v>
      </c>
      <c r="AA403">
        <v>0.19400000000000001</v>
      </c>
      <c r="AB403">
        <v>1.6000000000000001E-3</v>
      </c>
      <c r="AC403">
        <v>0</v>
      </c>
      <c r="AD403">
        <v>4</v>
      </c>
      <c r="AE403">
        <v>14</v>
      </c>
      <c r="AF403">
        <v>77</v>
      </c>
      <c r="AG403" s="16">
        <v>0.48399999999999999</v>
      </c>
      <c r="AH403" s="16">
        <v>0.67</v>
      </c>
    </row>
    <row r="404" spans="1:34" x14ac:dyDescent="0.25">
      <c r="A404" t="s">
        <v>506</v>
      </c>
      <c r="B404" t="s">
        <v>506</v>
      </c>
      <c r="C404" t="s">
        <v>982</v>
      </c>
      <c r="D404" t="s">
        <v>1602</v>
      </c>
      <c r="E404" t="s">
        <v>579</v>
      </c>
      <c r="F404">
        <v>101</v>
      </c>
      <c r="G404">
        <v>1.2</v>
      </c>
      <c r="H404">
        <v>77</v>
      </c>
      <c r="I404">
        <v>9</v>
      </c>
      <c r="J404">
        <v>5.46</v>
      </c>
      <c r="K404">
        <v>45</v>
      </c>
      <c r="L404">
        <v>0.22</v>
      </c>
      <c r="M404">
        <v>0.03</v>
      </c>
      <c r="N404">
        <v>0.01</v>
      </c>
      <c r="O404">
        <v>5.0000000000000001E-4</v>
      </c>
      <c r="P404">
        <v>5.0000000000000001E-3</v>
      </c>
      <c r="Q404">
        <v>5</v>
      </c>
      <c r="R404">
        <v>8.9</v>
      </c>
      <c r="S404">
        <v>34</v>
      </c>
      <c r="T404">
        <v>1.6</v>
      </c>
      <c r="U404">
        <v>76</v>
      </c>
      <c r="V404">
        <v>8</v>
      </c>
      <c r="W404">
        <v>5.94</v>
      </c>
      <c r="X404">
        <v>6.7</v>
      </c>
      <c r="Y404">
        <v>0.28000000000000003</v>
      </c>
      <c r="Z404">
        <v>0.02</v>
      </c>
      <c r="AA404">
        <v>4.2000000000000003E-2</v>
      </c>
      <c r="AB404">
        <v>2E-3</v>
      </c>
      <c r="AC404">
        <v>0</v>
      </c>
      <c r="AD404">
        <v>3</v>
      </c>
      <c r="AE404">
        <v>12</v>
      </c>
      <c r="AF404">
        <v>55</v>
      </c>
      <c r="AG404" s="16">
        <v>0.59899999999999998</v>
      </c>
      <c r="AH404" s="16">
        <v>0.78100000000000003</v>
      </c>
    </row>
    <row r="405" spans="1:34" x14ac:dyDescent="0.25">
      <c r="A405" t="s">
        <v>507</v>
      </c>
      <c r="B405" t="s">
        <v>507</v>
      </c>
      <c r="C405" t="s">
        <v>983</v>
      </c>
      <c r="D405" t="s">
        <v>1603</v>
      </c>
      <c r="E405" t="s">
        <v>579</v>
      </c>
      <c r="F405">
        <v>194</v>
      </c>
      <c r="G405">
        <v>1.1000000000000001</v>
      </c>
      <c r="H405">
        <v>88</v>
      </c>
      <c r="I405">
        <v>9</v>
      </c>
      <c r="J405">
        <v>5.71</v>
      </c>
      <c r="K405">
        <v>4</v>
      </c>
      <c r="L405">
        <v>0.56999999999999995</v>
      </c>
      <c r="M405">
        <v>0.02</v>
      </c>
      <c r="N405">
        <v>5.0000000000000001E-3</v>
      </c>
      <c r="O405">
        <v>5.0000000000000001E-4</v>
      </c>
      <c r="P405">
        <v>5.0000000000000001E-3</v>
      </c>
      <c r="Q405">
        <v>3</v>
      </c>
      <c r="R405">
        <v>10.5</v>
      </c>
      <c r="S405">
        <v>20</v>
      </c>
      <c r="T405">
        <v>3.4</v>
      </c>
      <c r="U405">
        <v>62</v>
      </c>
      <c r="V405">
        <v>6</v>
      </c>
      <c r="W405">
        <v>5.83</v>
      </c>
      <c r="X405">
        <v>7.7</v>
      </c>
      <c r="Y405">
        <v>0.56999999999999995</v>
      </c>
      <c r="Z405">
        <v>0.04</v>
      </c>
      <c r="AA405">
        <v>0.47399999999999998</v>
      </c>
      <c r="AB405">
        <v>3.0000000000000001E-3</v>
      </c>
      <c r="AC405">
        <v>0</v>
      </c>
      <c r="AD405">
        <v>1</v>
      </c>
      <c r="AE405">
        <v>7.7</v>
      </c>
      <c r="AF405">
        <v>16</v>
      </c>
      <c r="AG405" s="16">
        <v>0.26400000000000001</v>
      </c>
      <c r="AH405" s="16">
        <v>0.19400000000000001</v>
      </c>
    </row>
    <row r="406" spans="1:34" x14ac:dyDescent="0.25">
      <c r="A406" t="s">
        <v>195</v>
      </c>
      <c r="B406" t="s">
        <v>195</v>
      </c>
      <c r="C406" t="s">
        <v>984</v>
      </c>
      <c r="D406" t="s">
        <v>1604</v>
      </c>
      <c r="E406" t="s">
        <v>241</v>
      </c>
      <c r="F406">
        <v>191</v>
      </c>
      <c r="G406">
        <v>28</v>
      </c>
      <c r="H406">
        <v>119</v>
      </c>
      <c r="I406">
        <v>99</v>
      </c>
      <c r="J406">
        <v>7.15</v>
      </c>
      <c r="K406">
        <v>100</v>
      </c>
      <c r="L406">
        <v>0.75</v>
      </c>
      <c r="M406">
        <v>1.83</v>
      </c>
      <c r="N406">
        <v>6.4000000000000001E-2</v>
      </c>
      <c r="O406">
        <v>1E-3</v>
      </c>
      <c r="P406">
        <v>5.0000000000000001E-4</v>
      </c>
      <c r="Q406">
        <v>7</v>
      </c>
      <c r="R406">
        <v>11.3</v>
      </c>
      <c r="S406">
        <v>185</v>
      </c>
      <c r="T406">
        <v>0.64</v>
      </c>
      <c r="U406">
        <v>14</v>
      </c>
      <c r="V406">
        <v>114</v>
      </c>
      <c r="W406">
        <v>7.85</v>
      </c>
      <c r="X406">
        <v>98</v>
      </c>
      <c r="Y406">
        <v>0.05</v>
      </c>
      <c r="Z406">
        <v>4.4999999999999997E-3</v>
      </c>
      <c r="AA406">
        <v>5.8000000000000003E-2</v>
      </c>
      <c r="AB406">
        <v>0</v>
      </c>
      <c r="AC406">
        <v>0</v>
      </c>
      <c r="AD406">
        <v>5.4</v>
      </c>
      <c r="AE406">
        <v>3.4</v>
      </c>
      <c r="AF406">
        <v>209</v>
      </c>
      <c r="AG406" s="16">
        <v>7.4499999999999997E-2</v>
      </c>
      <c r="AH406" s="16">
        <v>6.0899999999999996E-2</v>
      </c>
    </row>
    <row r="407" spans="1:34" x14ac:dyDescent="0.25">
      <c r="A407" t="s">
        <v>508</v>
      </c>
      <c r="B407" t="s">
        <v>508</v>
      </c>
      <c r="C407" t="s">
        <v>749</v>
      </c>
      <c r="D407" t="s">
        <v>1377</v>
      </c>
      <c r="E407" t="s">
        <v>579</v>
      </c>
      <c r="F407">
        <v>474</v>
      </c>
      <c r="G407">
        <v>2.4</v>
      </c>
      <c r="H407">
        <v>35</v>
      </c>
      <c r="I407">
        <v>19</v>
      </c>
      <c r="J407">
        <v>6.19</v>
      </c>
      <c r="K407">
        <v>13</v>
      </c>
      <c r="L407">
        <v>0.31</v>
      </c>
      <c r="M407">
        <v>0.03</v>
      </c>
      <c r="N407">
        <v>0.05</v>
      </c>
      <c r="O407">
        <v>2.1000000000000001E-2</v>
      </c>
      <c r="P407">
        <v>2.5000000000000001E-2</v>
      </c>
      <c r="Q407">
        <v>4</v>
      </c>
      <c r="R407">
        <v>4.2</v>
      </c>
      <c r="S407">
        <v>30</v>
      </c>
      <c r="T407">
        <v>1.3</v>
      </c>
      <c r="U407">
        <v>23</v>
      </c>
      <c r="V407">
        <v>14</v>
      </c>
      <c r="W407">
        <v>5.82</v>
      </c>
      <c r="X407">
        <v>13</v>
      </c>
      <c r="Y407">
        <v>0.13</v>
      </c>
      <c r="Z407">
        <v>2.5999999999999999E-3</v>
      </c>
      <c r="AA407">
        <v>0.36899999999999999</v>
      </c>
      <c r="AB407">
        <v>4.0000000000000001E-3</v>
      </c>
      <c r="AC407">
        <v>0</v>
      </c>
      <c r="AD407">
        <v>3</v>
      </c>
      <c r="AE407">
        <v>4.9000000000000004</v>
      </c>
      <c r="AF407">
        <v>32</v>
      </c>
      <c r="AG407" s="16">
        <v>0.43419999999999997</v>
      </c>
      <c r="AH407" s="16">
        <v>0.2</v>
      </c>
    </row>
    <row r="408" spans="1:34" x14ac:dyDescent="0.25">
      <c r="A408" t="s">
        <v>985</v>
      </c>
      <c r="B408" t="s">
        <v>119</v>
      </c>
      <c r="C408" t="s">
        <v>986</v>
      </c>
      <c r="D408" t="s">
        <v>1605</v>
      </c>
      <c r="E408" t="s">
        <v>241</v>
      </c>
      <c r="F408">
        <v>310</v>
      </c>
      <c r="G408">
        <v>0.9</v>
      </c>
      <c r="H408">
        <v>0</v>
      </c>
      <c r="I408">
        <v>111</v>
      </c>
      <c r="J408">
        <v>7.78</v>
      </c>
      <c r="K408">
        <v>110</v>
      </c>
      <c r="L408">
        <v>0.02</v>
      </c>
      <c r="M408">
        <v>3.2000000000000001E-2</v>
      </c>
      <c r="N408">
        <v>1.7999999999999999E-2</v>
      </c>
      <c r="O408">
        <v>0</v>
      </c>
      <c r="P408">
        <v>0</v>
      </c>
      <c r="Q408">
        <v>12</v>
      </c>
      <c r="R408">
        <v>0.9</v>
      </c>
      <c r="S408">
        <v>207</v>
      </c>
      <c r="T408">
        <v>1.3</v>
      </c>
      <c r="U408">
        <v>4</v>
      </c>
      <c r="V408">
        <v>112</v>
      </c>
      <c r="W408">
        <v>7.97</v>
      </c>
      <c r="X408">
        <v>114</v>
      </c>
      <c r="Y408">
        <v>0</v>
      </c>
      <c r="Z408">
        <v>0.02</v>
      </c>
      <c r="AA408">
        <v>0.03</v>
      </c>
      <c r="AB408">
        <v>0</v>
      </c>
      <c r="AC408">
        <v>0</v>
      </c>
      <c r="AD408">
        <v>13</v>
      </c>
      <c r="AE408">
        <v>1</v>
      </c>
      <c r="AF408">
        <v>222</v>
      </c>
      <c r="AG408" s="16">
        <v>0.114</v>
      </c>
      <c r="AH408" s="16">
        <v>4.7000000000000002E-3</v>
      </c>
    </row>
    <row r="409" spans="1:34" x14ac:dyDescent="0.25">
      <c r="A409" t="s">
        <v>509</v>
      </c>
      <c r="B409" t="s">
        <v>509</v>
      </c>
      <c r="C409" t="s">
        <v>987</v>
      </c>
      <c r="D409" t="s">
        <v>1606</v>
      </c>
      <c r="E409" t="s">
        <v>579</v>
      </c>
      <c r="F409">
        <v>306</v>
      </c>
      <c r="G409">
        <v>2.8</v>
      </c>
      <c r="H409">
        <v>161</v>
      </c>
      <c r="I409">
        <v>59</v>
      </c>
      <c r="J409">
        <v>5.88</v>
      </c>
      <c r="K409">
        <v>13</v>
      </c>
      <c r="L409">
        <v>0.86</v>
      </c>
      <c r="M409">
        <v>2.1999999999999999E-2</v>
      </c>
      <c r="N409">
        <v>0.03</v>
      </c>
      <c r="O409">
        <v>5.0000000000000001E-4</v>
      </c>
      <c r="P409">
        <v>2.5000000000000001E-3</v>
      </c>
      <c r="Q409">
        <v>10</v>
      </c>
      <c r="R409">
        <v>18.7</v>
      </c>
      <c r="S409">
        <v>257</v>
      </c>
      <c r="T409">
        <v>4.5999999999999996</v>
      </c>
      <c r="U409">
        <v>156</v>
      </c>
      <c r="V409">
        <v>12</v>
      </c>
      <c r="W409">
        <v>5.63</v>
      </c>
      <c r="X409">
        <v>15</v>
      </c>
      <c r="Y409">
        <v>0.64</v>
      </c>
      <c r="Z409">
        <v>1.2999999999999999E-2</v>
      </c>
      <c r="AA409">
        <v>0.38900000000000001</v>
      </c>
      <c r="AB409">
        <v>2.5000000000000001E-3</v>
      </c>
      <c r="AC409">
        <v>0</v>
      </c>
      <c r="AD409">
        <v>1</v>
      </c>
      <c r="AE409">
        <v>18.100000000000001</v>
      </c>
      <c r="AF409">
        <v>46</v>
      </c>
      <c r="AG409" s="16">
        <v>0.51100000000000001</v>
      </c>
      <c r="AH409" s="16">
        <v>0.74199999999999999</v>
      </c>
    </row>
    <row r="410" spans="1:34" x14ac:dyDescent="0.25">
      <c r="A410" t="s">
        <v>509</v>
      </c>
      <c r="B410" t="s">
        <v>510</v>
      </c>
      <c r="C410" t="s">
        <v>987</v>
      </c>
      <c r="D410" t="s">
        <v>1606</v>
      </c>
      <c r="E410" t="s">
        <v>579</v>
      </c>
      <c r="F410">
        <v>306</v>
      </c>
      <c r="G410">
        <v>2.8</v>
      </c>
      <c r="H410">
        <v>161</v>
      </c>
      <c r="I410">
        <v>59</v>
      </c>
      <c r="J410">
        <v>5.88</v>
      </c>
      <c r="K410">
        <v>13</v>
      </c>
      <c r="L410">
        <v>0.86</v>
      </c>
      <c r="M410">
        <v>2.1999999999999999E-2</v>
      </c>
      <c r="N410">
        <v>0.03</v>
      </c>
      <c r="O410">
        <v>5.0000000000000001E-4</v>
      </c>
      <c r="P410">
        <v>2.5000000000000001E-3</v>
      </c>
      <c r="Q410">
        <v>10</v>
      </c>
      <c r="R410">
        <v>18.7</v>
      </c>
      <c r="S410">
        <v>257</v>
      </c>
      <c r="T410">
        <v>4.5999999999999996</v>
      </c>
      <c r="U410">
        <v>156</v>
      </c>
      <c r="V410">
        <v>12</v>
      </c>
      <c r="W410">
        <v>5.63</v>
      </c>
      <c r="X410">
        <v>15</v>
      </c>
      <c r="Y410">
        <v>0.64</v>
      </c>
      <c r="Z410">
        <v>1.2999999999999999E-2</v>
      </c>
      <c r="AA410">
        <v>0.38900000000000001</v>
      </c>
      <c r="AB410">
        <v>2.5000000000000001E-3</v>
      </c>
      <c r="AC410">
        <v>0</v>
      </c>
      <c r="AD410">
        <v>1</v>
      </c>
      <c r="AE410">
        <v>18.100000000000001</v>
      </c>
      <c r="AF410">
        <v>46</v>
      </c>
      <c r="AG410" s="16">
        <v>0.51100000000000001</v>
      </c>
      <c r="AH410" s="16">
        <v>0.74199999999999999</v>
      </c>
    </row>
    <row r="411" spans="1:34" x14ac:dyDescent="0.25">
      <c r="A411" t="s">
        <v>511</v>
      </c>
      <c r="B411" t="s">
        <v>511</v>
      </c>
      <c r="C411" t="s">
        <v>988</v>
      </c>
      <c r="D411" t="s">
        <v>1607</v>
      </c>
      <c r="E411" t="s">
        <v>579</v>
      </c>
      <c r="F411">
        <v>282</v>
      </c>
      <c r="G411">
        <v>1.3</v>
      </c>
      <c r="H411">
        <v>29</v>
      </c>
      <c r="I411">
        <v>70</v>
      </c>
      <c r="J411">
        <v>6.82</v>
      </c>
      <c r="K411">
        <v>74</v>
      </c>
      <c r="L411">
        <v>0.06</v>
      </c>
      <c r="M411">
        <v>3.3000000000000002E-2</v>
      </c>
      <c r="N411">
        <v>1.1999999999999999E-3</v>
      </c>
      <c r="O411">
        <v>5.0000000000000001E-4</v>
      </c>
      <c r="P411">
        <v>5.0000000000000001E-4</v>
      </c>
      <c r="Q411">
        <v>5</v>
      </c>
      <c r="R411">
        <v>6.8</v>
      </c>
      <c r="S411">
        <v>118</v>
      </c>
      <c r="T411">
        <v>1.8</v>
      </c>
      <c r="U411">
        <v>26</v>
      </c>
      <c r="V411">
        <v>84</v>
      </c>
      <c r="W411">
        <v>7.36</v>
      </c>
      <c r="X411">
        <v>100</v>
      </c>
      <c r="Y411">
        <v>0.06</v>
      </c>
      <c r="Z411">
        <v>0.18</v>
      </c>
      <c r="AA411">
        <v>3.0000000000000001E-3</v>
      </c>
      <c r="AB411">
        <v>0</v>
      </c>
      <c r="AC411">
        <v>0</v>
      </c>
      <c r="AD411">
        <v>4</v>
      </c>
      <c r="AE411">
        <v>9.3000000000000007</v>
      </c>
      <c r="AF411">
        <v>156</v>
      </c>
      <c r="AG411" s="16">
        <v>0.21299999999999999</v>
      </c>
      <c r="AH411" s="16">
        <v>0.14699999999999999</v>
      </c>
    </row>
    <row r="412" spans="1:34" x14ac:dyDescent="0.25">
      <c r="A412" t="s">
        <v>196</v>
      </c>
      <c r="B412" t="s">
        <v>197</v>
      </c>
      <c r="C412" t="s">
        <v>862</v>
      </c>
      <c r="D412" t="s">
        <v>1608</v>
      </c>
      <c r="E412" t="s">
        <v>241</v>
      </c>
      <c r="F412">
        <v>212</v>
      </c>
      <c r="G412">
        <v>3</v>
      </c>
      <c r="H412">
        <v>14</v>
      </c>
      <c r="I412">
        <v>26</v>
      </c>
      <c r="J412">
        <v>5.71</v>
      </c>
      <c r="K412">
        <v>26</v>
      </c>
      <c r="L412">
        <v>0.45</v>
      </c>
      <c r="M412">
        <v>0.2</v>
      </c>
      <c r="N412">
        <v>0.122</v>
      </c>
      <c r="O412">
        <v>2.1999999999999999E-2</v>
      </c>
      <c r="P412">
        <v>5.0000000000000001E-4</v>
      </c>
      <c r="Q412">
        <v>5</v>
      </c>
      <c r="R412">
        <v>3</v>
      </c>
      <c r="S412">
        <v>81</v>
      </c>
      <c r="T412">
        <v>3.8</v>
      </c>
      <c r="U412">
        <v>7</v>
      </c>
      <c r="V412">
        <v>30</v>
      </c>
      <c r="W412">
        <v>6.23</v>
      </c>
      <c r="X412">
        <v>25</v>
      </c>
      <c r="Y412">
        <v>1.18</v>
      </c>
      <c r="Z412">
        <v>0.09</v>
      </c>
      <c r="AA412">
        <v>0.91400000000000003</v>
      </c>
      <c r="AB412">
        <v>5.1000000000000004E-3</v>
      </c>
      <c r="AC412">
        <v>0</v>
      </c>
      <c r="AD412">
        <v>5</v>
      </c>
      <c r="AE412">
        <v>1.5</v>
      </c>
      <c r="AF412">
        <v>90</v>
      </c>
      <c r="AG412" s="16">
        <v>8.1899999999999994E-3</v>
      </c>
      <c r="AH412" s="16">
        <v>0</v>
      </c>
    </row>
    <row r="413" spans="1:34" x14ac:dyDescent="0.25">
      <c r="A413" t="s">
        <v>512</v>
      </c>
      <c r="B413" t="s">
        <v>512</v>
      </c>
      <c r="C413" t="s">
        <v>989</v>
      </c>
      <c r="D413" t="s">
        <v>1609</v>
      </c>
      <c r="E413" t="s">
        <v>579</v>
      </c>
      <c r="F413">
        <v>807</v>
      </c>
      <c r="G413">
        <v>1.1000000000000001</v>
      </c>
      <c r="H413">
        <v>30</v>
      </c>
      <c r="I413">
        <v>39</v>
      </c>
      <c r="J413">
        <v>6.53</v>
      </c>
      <c r="K413">
        <v>49</v>
      </c>
      <c r="L413">
        <v>7.0000000000000007E-2</v>
      </c>
      <c r="M413">
        <v>4.4999999999999998E-2</v>
      </c>
      <c r="N413">
        <v>5.0000000000000001E-3</v>
      </c>
      <c r="O413">
        <v>5.0000000000000001E-4</v>
      </c>
      <c r="P413">
        <v>2.5000000000000001E-3</v>
      </c>
      <c r="Q413">
        <v>3</v>
      </c>
      <c r="R413">
        <v>6.7</v>
      </c>
      <c r="S413">
        <v>57</v>
      </c>
      <c r="T413">
        <v>1.1000000000000001</v>
      </c>
      <c r="U413">
        <v>23</v>
      </c>
      <c r="V413">
        <v>42</v>
      </c>
      <c r="W413">
        <v>6.81</v>
      </c>
      <c r="X413">
        <v>48</v>
      </c>
      <c r="Y413">
        <v>0.23</v>
      </c>
      <c r="Z413">
        <v>0.12</v>
      </c>
      <c r="AA413">
        <v>0.53800000000000003</v>
      </c>
      <c r="AB413">
        <v>4.0000000000000001E-3</v>
      </c>
      <c r="AC413">
        <v>0</v>
      </c>
      <c r="AD413">
        <v>3</v>
      </c>
      <c r="AE413">
        <v>6.4</v>
      </c>
      <c r="AF413">
        <v>75</v>
      </c>
      <c r="AG413" s="16">
        <v>0.214</v>
      </c>
      <c r="AH413" s="16">
        <v>0.24399999999999999</v>
      </c>
    </row>
    <row r="414" spans="1:34" x14ac:dyDescent="0.25">
      <c r="A414" t="s">
        <v>513</v>
      </c>
      <c r="B414" t="s">
        <v>513</v>
      </c>
      <c r="C414" t="s">
        <v>884</v>
      </c>
      <c r="D414" t="s">
        <v>1610</v>
      </c>
      <c r="E414" t="s">
        <v>579</v>
      </c>
      <c r="F414">
        <v>979</v>
      </c>
      <c r="G414">
        <v>1</v>
      </c>
      <c r="H414">
        <v>57</v>
      </c>
      <c r="I414">
        <v>78</v>
      </c>
      <c r="J414">
        <v>7.21</v>
      </c>
      <c r="K414">
        <v>80</v>
      </c>
      <c r="L414">
        <v>0.1</v>
      </c>
      <c r="M414">
        <v>8.9999999999999993E-3</v>
      </c>
      <c r="N414">
        <v>5.0000000000000001E-3</v>
      </c>
      <c r="O414">
        <v>1E-3</v>
      </c>
      <c r="P414">
        <v>2.5000000000000001E-3</v>
      </c>
      <c r="Q414">
        <v>5.3</v>
      </c>
      <c r="R414">
        <v>7.1</v>
      </c>
      <c r="S414">
        <v>132</v>
      </c>
      <c r="T414">
        <v>0.79</v>
      </c>
      <c r="U414">
        <v>41</v>
      </c>
      <c r="V414">
        <v>78</v>
      </c>
      <c r="W414">
        <v>7.33</v>
      </c>
      <c r="X414">
        <v>89</v>
      </c>
      <c r="Y414">
        <v>8.3000000000000004E-2</v>
      </c>
      <c r="Z414">
        <v>4.7999999999999996E-3</v>
      </c>
      <c r="AA414">
        <v>0.26200000000000001</v>
      </c>
      <c r="AB414">
        <v>1.4E-3</v>
      </c>
      <c r="AC414">
        <v>0</v>
      </c>
      <c r="AD414">
        <v>4</v>
      </c>
      <c r="AE414">
        <v>7.9</v>
      </c>
      <c r="AF414">
        <v>124</v>
      </c>
      <c r="AG414" s="16">
        <v>0.34699999999999998</v>
      </c>
      <c r="AH414" s="16">
        <v>0.27200000000000002</v>
      </c>
    </row>
    <row r="415" spans="1:34" x14ac:dyDescent="0.25">
      <c r="A415" t="s">
        <v>990</v>
      </c>
      <c r="B415" t="s">
        <v>261</v>
      </c>
      <c r="C415" t="s">
        <v>991</v>
      </c>
      <c r="D415" t="s">
        <v>1611</v>
      </c>
      <c r="E415" t="s">
        <v>579</v>
      </c>
      <c r="F415">
        <v>1057</v>
      </c>
      <c r="G415">
        <v>1</v>
      </c>
      <c r="H415">
        <v>32</v>
      </c>
      <c r="I415">
        <v>130</v>
      </c>
      <c r="J415">
        <v>6.42</v>
      </c>
      <c r="K415">
        <v>130</v>
      </c>
      <c r="L415">
        <v>7.0000000000000007E-2</v>
      </c>
      <c r="M415">
        <v>0.02</v>
      </c>
      <c r="N415">
        <v>0.154</v>
      </c>
      <c r="O415">
        <v>8.9999999999999993E-3</v>
      </c>
      <c r="P415">
        <v>2.5000000000000001E-3</v>
      </c>
      <c r="Q415">
        <v>3.1</v>
      </c>
      <c r="R415">
        <v>6.2</v>
      </c>
      <c r="S415">
        <v>151</v>
      </c>
      <c r="T415">
        <v>1.9</v>
      </c>
      <c r="U415">
        <v>22</v>
      </c>
      <c r="V415">
        <v>130</v>
      </c>
      <c r="W415">
        <v>7.78</v>
      </c>
      <c r="X415">
        <v>132</v>
      </c>
      <c r="Y415">
        <v>7.4999999999999997E-2</v>
      </c>
      <c r="Z415">
        <v>2.5000000000000001E-2</v>
      </c>
      <c r="AA415">
        <v>0.11600000000000001</v>
      </c>
      <c r="AB415">
        <v>0</v>
      </c>
      <c r="AC415">
        <v>0</v>
      </c>
      <c r="AD415">
        <v>3</v>
      </c>
      <c r="AE415">
        <v>6.4</v>
      </c>
      <c r="AF415">
        <v>167</v>
      </c>
      <c r="AG415" s="16">
        <v>0.224</v>
      </c>
      <c r="AH415" s="16">
        <v>0.17599999999999999</v>
      </c>
    </row>
    <row r="416" spans="1:34" x14ac:dyDescent="0.25">
      <c r="A416" t="s">
        <v>990</v>
      </c>
      <c r="B416" t="s">
        <v>514</v>
      </c>
      <c r="C416" t="s">
        <v>992</v>
      </c>
      <c r="D416" t="s">
        <v>1612</v>
      </c>
      <c r="E416" t="s">
        <v>579</v>
      </c>
      <c r="F416">
        <v>1057</v>
      </c>
      <c r="G416">
        <v>1.1000000000000001</v>
      </c>
      <c r="H416">
        <v>30</v>
      </c>
      <c r="I416">
        <v>77</v>
      </c>
      <c r="J416">
        <v>6.95</v>
      </c>
      <c r="K416">
        <v>76</v>
      </c>
      <c r="L416">
        <v>7.4999999999999997E-2</v>
      </c>
      <c r="M416">
        <v>0.02</v>
      </c>
      <c r="N416">
        <v>0.04</v>
      </c>
      <c r="O416">
        <v>1E-3</v>
      </c>
      <c r="P416">
        <v>5.0000000000000001E-3</v>
      </c>
      <c r="Q416">
        <v>3</v>
      </c>
      <c r="R416">
        <v>5.3</v>
      </c>
      <c r="S416">
        <v>120</v>
      </c>
      <c r="T416">
        <v>1.9</v>
      </c>
      <c r="U416">
        <v>29</v>
      </c>
      <c r="V416">
        <v>85</v>
      </c>
      <c r="W416">
        <v>7.41</v>
      </c>
      <c r="X416">
        <v>83</v>
      </c>
      <c r="Y416">
        <v>0.18</v>
      </c>
      <c r="Z416">
        <v>3.2000000000000001E-2</v>
      </c>
      <c r="AA416">
        <v>0.34</v>
      </c>
      <c r="AB416">
        <v>0</v>
      </c>
      <c r="AC416">
        <v>0</v>
      </c>
      <c r="AD416">
        <v>3.2</v>
      </c>
      <c r="AE416">
        <v>6</v>
      </c>
      <c r="AF416">
        <v>110</v>
      </c>
      <c r="AG416" s="16">
        <v>0.52300000000000002</v>
      </c>
      <c r="AH416" s="16">
        <v>0.20399999999999999</v>
      </c>
    </row>
    <row r="417" spans="1:34" x14ac:dyDescent="0.25">
      <c r="A417" t="s">
        <v>515</v>
      </c>
      <c r="B417" t="s">
        <v>515</v>
      </c>
      <c r="C417" t="s">
        <v>993</v>
      </c>
      <c r="D417" t="s">
        <v>1613</v>
      </c>
      <c r="E417" t="s">
        <v>579</v>
      </c>
      <c r="F417">
        <v>455</v>
      </c>
      <c r="G417">
        <v>5.5</v>
      </c>
      <c r="H417">
        <v>134</v>
      </c>
      <c r="I417">
        <v>9</v>
      </c>
      <c r="J417">
        <v>4.8099999999999996</v>
      </c>
      <c r="K417">
        <v>4</v>
      </c>
      <c r="L417">
        <v>0.76</v>
      </c>
      <c r="M417">
        <v>0.02</v>
      </c>
      <c r="N417">
        <v>0.02</v>
      </c>
      <c r="O417">
        <v>2E-3</v>
      </c>
      <c r="P417">
        <v>2.5000000000000001E-3</v>
      </c>
      <c r="Q417">
        <v>8.1</v>
      </c>
      <c r="R417">
        <v>11</v>
      </c>
      <c r="S417">
        <v>38</v>
      </c>
      <c r="T417">
        <v>1.3</v>
      </c>
      <c r="U417">
        <v>140</v>
      </c>
      <c r="V417">
        <v>8</v>
      </c>
      <c r="W417">
        <v>4.0199999999999996</v>
      </c>
      <c r="X417">
        <v>7</v>
      </c>
      <c r="Y417">
        <v>0.35</v>
      </c>
      <c r="Z417">
        <v>0.02</v>
      </c>
      <c r="AA417">
        <v>5.6000000000000001E-2</v>
      </c>
      <c r="AB417">
        <v>7.0000000000000001E-3</v>
      </c>
      <c r="AC417">
        <v>0</v>
      </c>
      <c r="AD417">
        <v>7</v>
      </c>
      <c r="AE417">
        <v>11.1</v>
      </c>
      <c r="AF417">
        <v>49</v>
      </c>
      <c r="AG417" s="16">
        <v>0.12</v>
      </c>
      <c r="AH417" s="16">
        <v>0.23</v>
      </c>
    </row>
    <row r="418" spans="1:34" x14ac:dyDescent="0.25">
      <c r="A418" t="s">
        <v>516</v>
      </c>
      <c r="B418" t="s">
        <v>516</v>
      </c>
      <c r="C418" t="s">
        <v>994</v>
      </c>
      <c r="D418" t="s">
        <v>1614</v>
      </c>
      <c r="E418" t="s">
        <v>579</v>
      </c>
      <c r="F418">
        <v>288</v>
      </c>
      <c r="G418">
        <v>0.9</v>
      </c>
      <c r="H418">
        <v>118</v>
      </c>
      <c r="I418">
        <v>8</v>
      </c>
      <c r="J418">
        <v>5.56</v>
      </c>
      <c r="K418">
        <v>6.08</v>
      </c>
      <c r="L418">
        <v>0.11</v>
      </c>
      <c r="M418">
        <v>0.02</v>
      </c>
      <c r="N418">
        <v>8.9999999999999993E-3</v>
      </c>
      <c r="O418">
        <v>1E-3</v>
      </c>
      <c r="P418">
        <v>5.0000000000000001E-3</v>
      </c>
      <c r="Q418">
        <v>20</v>
      </c>
      <c r="R418">
        <v>8.6</v>
      </c>
      <c r="S418">
        <v>31</v>
      </c>
      <c r="T418">
        <v>1.8</v>
      </c>
      <c r="U418">
        <v>100</v>
      </c>
      <c r="V418">
        <v>12</v>
      </c>
      <c r="W418">
        <v>5.5</v>
      </c>
      <c r="X418">
        <v>9</v>
      </c>
      <c r="Y418">
        <v>0.15</v>
      </c>
      <c r="Z418">
        <v>0.05</v>
      </c>
      <c r="AA418">
        <v>0.11</v>
      </c>
      <c r="AB418">
        <v>7.0000000000000001E-3</v>
      </c>
      <c r="AC418">
        <v>0</v>
      </c>
      <c r="AD418">
        <v>3</v>
      </c>
      <c r="AE418">
        <v>9.6999999999999993</v>
      </c>
      <c r="AF418">
        <v>47</v>
      </c>
      <c r="AG418" s="16">
        <v>0.186</v>
      </c>
      <c r="AH418" s="16">
        <v>0.24399999999999999</v>
      </c>
    </row>
    <row r="419" spans="1:34" x14ac:dyDescent="0.25">
      <c r="A419" t="s">
        <v>517</v>
      </c>
      <c r="B419" t="s">
        <v>517</v>
      </c>
      <c r="C419" t="s">
        <v>618</v>
      </c>
      <c r="D419" t="s">
        <v>1615</v>
      </c>
      <c r="E419" t="s">
        <v>579</v>
      </c>
      <c r="F419">
        <v>695</v>
      </c>
      <c r="G419">
        <v>1.05</v>
      </c>
      <c r="H419">
        <v>19</v>
      </c>
      <c r="I419">
        <v>11</v>
      </c>
      <c r="J419">
        <v>5.62</v>
      </c>
      <c r="K419">
        <v>5.18</v>
      </c>
      <c r="L419">
        <v>0.05</v>
      </c>
      <c r="M419">
        <v>3.4000000000000002E-2</v>
      </c>
      <c r="N419">
        <v>0.06</v>
      </c>
      <c r="O419">
        <v>2E-3</v>
      </c>
      <c r="P419">
        <v>5.0000000000000001E-3</v>
      </c>
      <c r="Q419">
        <v>3</v>
      </c>
      <c r="R419">
        <v>2.8</v>
      </c>
      <c r="S419">
        <v>30</v>
      </c>
      <c r="T419">
        <v>2.5</v>
      </c>
      <c r="U419">
        <v>24</v>
      </c>
      <c r="V419">
        <v>12</v>
      </c>
      <c r="W419">
        <v>4.09</v>
      </c>
      <c r="X419">
        <v>5.8</v>
      </c>
      <c r="Y419">
        <v>0.26</v>
      </c>
      <c r="Z419">
        <v>0.04</v>
      </c>
      <c r="AA419">
        <v>0.35599999999999998</v>
      </c>
      <c r="AB419">
        <v>4.3E-3</v>
      </c>
      <c r="AC419">
        <v>0</v>
      </c>
      <c r="AD419">
        <v>9</v>
      </c>
      <c r="AE419">
        <v>3.8</v>
      </c>
      <c r="AF419">
        <v>46</v>
      </c>
      <c r="AG419" s="16">
        <v>0.188</v>
      </c>
      <c r="AH419" s="16">
        <v>0.185</v>
      </c>
    </row>
    <row r="420" spans="1:34" x14ac:dyDescent="0.25">
      <c r="A420" t="s">
        <v>518</v>
      </c>
      <c r="B420" t="s">
        <v>518</v>
      </c>
      <c r="C420" t="s">
        <v>995</v>
      </c>
      <c r="D420" t="s">
        <v>1616</v>
      </c>
      <c r="E420" t="s">
        <v>579</v>
      </c>
      <c r="F420">
        <v>136</v>
      </c>
      <c r="G420">
        <v>1.6</v>
      </c>
      <c r="H420">
        <v>184</v>
      </c>
      <c r="I420">
        <v>8</v>
      </c>
      <c r="J420">
        <v>5.55</v>
      </c>
      <c r="K420">
        <v>156</v>
      </c>
      <c r="L420">
        <v>0.9</v>
      </c>
      <c r="M420">
        <v>0.06</v>
      </c>
      <c r="N420">
        <v>0.11</v>
      </c>
      <c r="O420">
        <v>4.0000000000000001E-3</v>
      </c>
      <c r="P420">
        <v>2.5000000000000001E-3</v>
      </c>
      <c r="Q420">
        <v>5.8</v>
      </c>
      <c r="R420">
        <v>19.899999999999999</v>
      </c>
      <c r="S420">
        <v>90</v>
      </c>
      <c r="T420">
        <v>1.1000000000000001</v>
      </c>
      <c r="U420">
        <v>116</v>
      </c>
      <c r="V420">
        <v>12</v>
      </c>
      <c r="W420">
        <v>6.05</v>
      </c>
      <c r="X420">
        <v>15</v>
      </c>
      <c r="Y420">
        <v>0.94</v>
      </c>
      <c r="Z420">
        <v>0.11</v>
      </c>
      <c r="AA420">
        <v>0.24</v>
      </c>
      <c r="AB420">
        <v>2E-3</v>
      </c>
      <c r="AC420">
        <v>0</v>
      </c>
      <c r="AD420">
        <v>5.0999999999999996</v>
      </c>
      <c r="AE420">
        <v>19.5</v>
      </c>
      <c r="AF420">
        <v>110</v>
      </c>
      <c r="AG420" s="16">
        <v>0.85899999999999999</v>
      </c>
      <c r="AH420" s="16">
        <v>1.96</v>
      </c>
    </row>
    <row r="421" spans="1:34" x14ac:dyDescent="0.25">
      <c r="A421" t="s">
        <v>199</v>
      </c>
      <c r="B421" t="s">
        <v>199</v>
      </c>
      <c r="C421" t="s">
        <v>613</v>
      </c>
      <c r="D421" t="s">
        <v>1617</v>
      </c>
      <c r="E421" t="s">
        <v>241</v>
      </c>
      <c r="F421">
        <v>274</v>
      </c>
      <c r="G421">
        <v>3.9</v>
      </c>
      <c r="H421">
        <v>7</v>
      </c>
      <c r="I421">
        <v>23</v>
      </c>
      <c r="J421">
        <v>5.89</v>
      </c>
      <c r="K421">
        <v>27</v>
      </c>
      <c r="L421">
        <v>0.37</v>
      </c>
      <c r="M421">
        <v>0.03</v>
      </c>
      <c r="N421">
        <v>3.3000000000000002E-2</v>
      </c>
      <c r="O421">
        <v>6.8999999999999999E-3</v>
      </c>
      <c r="P421">
        <v>5.0000000000000001E-4</v>
      </c>
      <c r="Q421">
        <v>10</v>
      </c>
      <c r="R421">
        <v>1.1000000000000001</v>
      </c>
      <c r="S421">
        <v>198</v>
      </c>
      <c r="T421">
        <v>3</v>
      </c>
      <c r="U421">
        <v>5</v>
      </c>
      <c r="V421">
        <v>30</v>
      </c>
      <c r="W421">
        <v>6.22</v>
      </c>
      <c r="X421">
        <v>33</v>
      </c>
      <c r="Y421">
        <v>0</v>
      </c>
      <c r="Z421">
        <v>0.03</v>
      </c>
      <c r="AA421">
        <v>2.1000000000000001E-2</v>
      </c>
      <c r="AB421">
        <v>1.1000000000000001E-3</v>
      </c>
      <c r="AC421">
        <v>0</v>
      </c>
      <c r="AD421">
        <v>9</v>
      </c>
      <c r="AE421">
        <v>1.1000000000000001</v>
      </c>
      <c r="AF421">
        <v>209</v>
      </c>
      <c r="AG421" s="16">
        <v>5.0000000000000001E-4</v>
      </c>
      <c r="AH421" s="16">
        <v>0</v>
      </c>
    </row>
    <row r="422" spans="1:34" x14ac:dyDescent="0.25">
      <c r="A422" t="s">
        <v>200</v>
      </c>
      <c r="B422" t="s">
        <v>200</v>
      </c>
      <c r="C422" t="s">
        <v>612</v>
      </c>
      <c r="D422" t="s">
        <v>1380</v>
      </c>
      <c r="E422" t="s">
        <v>241</v>
      </c>
      <c r="F422">
        <v>132</v>
      </c>
      <c r="G422">
        <v>0.8</v>
      </c>
      <c r="H422">
        <v>7</v>
      </c>
      <c r="I422">
        <v>496</v>
      </c>
      <c r="J422">
        <v>6.17</v>
      </c>
      <c r="K422">
        <v>42</v>
      </c>
      <c r="L422">
        <v>0.05</v>
      </c>
      <c r="M422">
        <v>3.5000000000000003E-2</v>
      </c>
      <c r="N422">
        <v>1E-3</v>
      </c>
      <c r="O422">
        <v>5.0000000000000001E-4</v>
      </c>
      <c r="P422">
        <v>5.0000000000000001E-4</v>
      </c>
      <c r="Q422">
        <v>5</v>
      </c>
      <c r="R422">
        <v>0.9</v>
      </c>
      <c r="S422">
        <v>92</v>
      </c>
      <c r="T422">
        <v>0.8</v>
      </c>
      <c r="U422">
        <v>6</v>
      </c>
      <c r="V422">
        <v>62</v>
      </c>
      <c r="W422">
        <v>6.47</v>
      </c>
      <c r="X422">
        <v>26</v>
      </c>
      <c r="Y422">
        <v>0.05</v>
      </c>
      <c r="Z422">
        <v>0</v>
      </c>
      <c r="AA422">
        <v>0.69299999999999995</v>
      </c>
      <c r="AB422">
        <v>1.1999999999999999E-3</v>
      </c>
      <c r="AC422">
        <v>0</v>
      </c>
      <c r="AD422">
        <v>5</v>
      </c>
      <c r="AE422">
        <v>0.7</v>
      </c>
      <c r="AF422">
        <v>90</v>
      </c>
      <c r="AG422" s="16">
        <v>0.17499999999999999</v>
      </c>
      <c r="AH422" s="16">
        <v>7.0000000000000001E-3</v>
      </c>
    </row>
    <row r="423" spans="1:34" x14ac:dyDescent="0.25">
      <c r="A423" t="s">
        <v>996</v>
      </c>
      <c r="B423" t="s">
        <v>519</v>
      </c>
      <c r="C423" t="s">
        <v>997</v>
      </c>
      <c r="D423" t="s">
        <v>1618</v>
      </c>
      <c r="E423" t="s">
        <v>579</v>
      </c>
      <c r="F423">
        <v>263</v>
      </c>
      <c r="G423">
        <v>3.96</v>
      </c>
      <c r="H423">
        <v>186</v>
      </c>
      <c r="I423">
        <v>2.5</v>
      </c>
      <c r="J423">
        <v>4.53</v>
      </c>
      <c r="K423">
        <v>15</v>
      </c>
      <c r="L423">
        <v>0.69</v>
      </c>
      <c r="M423">
        <v>4.5999999999999999E-2</v>
      </c>
      <c r="N423">
        <v>2.4E-2</v>
      </c>
      <c r="O423">
        <v>4.0000000000000001E-3</v>
      </c>
      <c r="P423">
        <v>2.5000000000000001E-3</v>
      </c>
      <c r="Q423">
        <v>13</v>
      </c>
      <c r="R423">
        <v>14.7</v>
      </c>
      <c r="S423">
        <v>35</v>
      </c>
      <c r="T423">
        <v>1.5</v>
      </c>
      <c r="U423">
        <v>190</v>
      </c>
      <c r="V423">
        <v>7</v>
      </c>
      <c r="W423">
        <v>4.95</v>
      </c>
      <c r="X423">
        <v>12</v>
      </c>
      <c r="Y423">
        <v>0.61</v>
      </c>
      <c r="Z423">
        <v>0.02</v>
      </c>
      <c r="AA423">
        <v>0.78</v>
      </c>
      <c r="AB423">
        <v>4.3E-3</v>
      </c>
      <c r="AC423">
        <v>0</v>
      </c>
      <c r="AD423">
        <v>3.6</v>
      </c>
      <c r="AE423">
        <v>17</v>
      </c>
      <c r="AF423">
        <v>52</v>
      </c>
      <c r="AG423" s="16">
        <v>0.27300000000000002</v>
      </c>
      <c r="AH423" s="16">
        <v>0</v>
      </c>
    </row>
    <row r="424" spans="1:34" x14ac:dyDescent="0.25">
      <c r="A424" t="s">
        <v>996</v>
      </c>
      <c r="B424" t="s">
        <v>520</v>
      </c>
      <c r="C424" t="s">
        <v>997</v>
      </c>
      <c r="D424" t="s">
        <v>1618</v>
      </c>
      <c r="E424" t="s">
        <v>579</v>
      </c>
      <c r="F424">
        <v>263</v>
      </c>
      <c r="G424">
        <v>3.96</v>
      </c>
      <c r="H424">
        <v>186</v>
      </c>
      <c r="I424">
        <v>2.5</v>
      </c>
      <c r="J424">
        <v>4.53</v>
      </c>
      <c r="K424">
        <v>15</v>
      </c>
      <c r="L424">
        <v>0.69</v>
      </c>
      <c r="M424">
        <v>4.5999999999999999E-2</v>
      </c>
      <c r="N424">
        <v>2.4E-2</v>
      </c>
      <c r="O424">
        <v>4.0000000000000001E-3</v>
      </c>
      <c r="P424">
        <v>2.5000000000000001E-3</v>
      </c>
      <c r="Q424">
        <v>13</v>
      </c>
      <c r="R424">
        <v>14.7</v>
      </c>
      <c r="S424">
        <v>35</v>
      </c>
      <c r="T424">
        <v>1.5</v>
      </c>
      <c r="U424">
        <v>190</v>
      </c>
      <c r="V424">
        <v>7</v>
      </c>
      <c r="W424">
        <v>4.95</v>
      </c>
      <c r="X424">
        <v>12</v>
      </c>
      <c r="Y424">
        <v>0.61</v>
      </c>
      <c r="Z424">
        <v>0.02</v>
      </c>
      <c r="AA424">
        <v>0.78</v>
      </c>
      <c r="AB424">
        <v>4.3E-3</v>
      </c>
      <c r="AC424">
        <v>0</v>
      </c>
      <c r="AD424">
        <v>3.6</v>
      </c>
      <c r="AE424">
        <v>17</v>
      </c>
      <c r="AF424">
        <v>52</v>
      </c>
      <c r="AG424" s="16">
        <v>0.27300000000000002</v>
      </c>
      <c r="AH424" s="16">
        <v>0</v>
      </c>
    </row>
    <row r="425" spans="1:34" x14ac:dyDescent="0.25">
      <c r="A425" t="s">
        <v>998</v>
      </c>
      <c r="B425" t="s">
        <v>521</v>
      </c>
      <c r="C425" t="s">
        <v>999</v>
      </c>
      <c r="D425" t="s">
        <v>1619</v>
      </c>
      <c r="E425" t="s">
        <v>579</v>
      </c>
      <c r="F425">
        <v>304</v>
      </c>
      <c r="G425">
        <v>7.6</v>
      </c>
      <c r="H425">
        <v>147</v>
      </c>
      <c r="I425">
        <v>15</v>
      </c>
      <c r="J425">
        <v>5.87</v>
      </c>
      <c r="K425">
        <v>39</v>
      </c>
      <c r="L425">
        <v>0.4</v>
      </c>
      <c r="M425">
        <v>0.06</v>
      </c>
      <c r="N425">
        <v>0.01</v>
      </c>
      <c r="O425">
        <v>3.0000000000000001E-3</v>
      </c>
      <c r="P425">
        <v>5.0000000000000001E-3</v>
      </c>
      <c r="Q425">
        <v>8</v>
      </c>
      <c r="R425">
        <v>19.2</v>
      </c>
      <c r="S425">
        <v>94</v>
      </c>
      <c r="T425">
        <v>2.2000000000000002</v>
      </c>
      <c r="U425">
        <v>141</v>
      </c>
      <c r="V425">
        <v>56</v>
      </c>
      <c r="W425">
        <v>5.0999999999999996</v>
      </c>
      <c r="X425">
        <v>17</v>
      </c>
      <c r="Y425">
        <v>0.4</v>
      </c>
      <c r="Z425">
        <v>0.08</v>
      </c>
      <c r="AA425">
        <v>0.86499999999999999</v>
      </c>
      <c r="AB425">
        <v>5.0000000000000001E-3</v>
      </c>
      <c r="AC425">
        <v>0</v>
      </c>
      <c r="AD425">
        <v>3</v>
      </c>
      <c r="AE425">
        <v>16.3</v>
      </c>
      <c r="AF425">
        <v>51</v>
      </c>
      <c r="AG425" s="16">
        <v>0.27800000000000002</v>
      </c>
      <c r="AH425" s="16">
        <v>0.47399999999999998</v>
      </c>
    </row>
    <row r="426" spans="1:34" x14ac:dyDescent="0.25">
      <c r="A426" t="s">
        <v>201</v>
      </c>
      <c r="B426" t="s">
        <v>201</v>
      </c>
      <c r="C426" t="s">
        <v>640</v>
      </c>
      <c r="D426" t="s">
        <v>1620</v>
      </c>
      <c r="E426" t="s">
        <v>579</v>
      </c>
      <c r="F426">
        <v>117</v>
      </c>
      <c r="G426">
        <v>1.4</v>
      </c>
      <c r="H426">
        <v>73</v>
      </c>
      <c r="I426">
        <v>151</v>
      </c>
      <c r="J426">
        <v>7.49</v>
      </c>
      <c r="K426">
        <v>160</v>
      </c>
      <c r="L426">
        <v>0.04</v>
      </c>
      <c r="M426">
        <v>0.01</v>
      </c>
      <c r="N426">
        <v>5.0000000000000001E-3</v>
      </c>
      <c r="O426">
        <v>5.0000000000000001E-4</v>
      </c>
      <c r="P426">
        <v>5.0000000000000001E-3</v>
      </c>
      <c r="Q426">
        <v>7</v>
      </c>
      <c r="R426">
        <v>8</v>
      </c>
      <c r="S426">
        <v>203</v>
      </c>
      <c r="T426">
        <v>12</v>
      </c>
      <c r="U426">
        <v>69</v>
      </c>
      <c r="V426">
        <v>149</v>
      </c>
      <c r="W426">
        <v>7.72</v>
      </c>
      <c r="X426">
        <v>175</v>
      </c>
      <c r="Y426">
        <v>0.23</v>
      </c>
      <c r="Z426">
        <v>0.04</v>
      </c>
      <c r="AA426">
        <v>0.12</v>
      </c>
      <c r="AB426">
        <v>5.7999999999999996E-3</v>
      </c>
      <c r="AC426">
        <v>0</v>
      </c>
      <c r="AD426">
        <v>12</v>
      </c>
      <c r="AE426">
        <v>9</v>
      </c>
      <c r="AF426">
        <v>222</v>
      </c>
      <c r="AG426" s="16">
        <v>0.17799999999999999</v>
      </c>
      <c r="AH426" s="16">
        <v>0.249</v>
      </c>
    </row>
    <row r="427" spans="1:34" x14ac:dyDescent="0.25">
      <c r="A427" t="s">
        <v>201</v>
      </c>
      <c r="B427" t="s">
        <v>201</v>
      </c>
      <c r="C427" t="s">
        <v>613</v>
      </c>
      <c r="D427" t="s">
        <v>1621</v>
      </c>
      <c r="E427" t="s">
        <v>241</v>
      </c>
      <c r="F427">
        <v>117</v>
      </c>
      <c r="G427">
        <v>6.5</v>
      </c>
      <c r="H427">
        <v>26</v>
      </c>
      <c r="I427">
        <v>214</v>
      </c>
      <c r="J427">
        <v>7.46</v>
      </c>
      <c r="K427">
        <v>259</v>
      </c>
      <c r="L427">
        <v>0.17</v>
      </c>
      <c r="M427">
        <v>0.01</v>
      </c>
      <c r="N427">
        <v>0.105</v>
      </c>
      <c r="O427">
        <v>2E-3</v>
      </c>
      <c r="P427">
        <v>5.0000000000000001E-4</v>
      </c>
      <c r="Q427">
        <v>64</v>
      </c>
      <c r="R427">
        <v>19.100000000000001</v>
      </c>
      <c r="S427">
        <v>460</v>
      </c>
      <c r="T427">
        <v>3.8</v>
      </c>
      <c r="U427">
        <v>17</v>
      </c>
      <c r="V427">
        <v>230</v>
      </c>
      <c r="W427">
        <v>7.8</v>
      </c>
      <c r="X427">
        <v>270</v>
      </c>
      <c r="Y427">
        <v>7.0000000000000007E-2</v>
      </c>
      <c r="Z427">
        <v>3.3E-3</v>
      </c>
      <c r="AA427">
        <v>9.7000000000000003E-2</v>
      </c>
      <c r="AB427">
        <v>5.9000000000000003E-4</v>
      </c>
      <c r="AC427">
        <v>0</v>
      </c>
      <c r="AD427">
        <v>85</v>
      </c>
      <c r="AE427">
        <v>4</v>
      </c>
      <c r="AF427">
        <v>408</v>
      </c>
      <c r="AG427" s="16">
        <v>1.8800000000000001E-2</v>
      </c>
      <c r="AH427" s="16">
        <v>7.0000000000000001E-3</v>
      </c>
    </row>
    <row r="428" spans="1:34" x14ac:dyDescent="0.25">
      <c r="A428" t="s">
        <v>202</v>
      </c>
      <c r="B428" t="s">
        <v>202</v>
      </c>
      <c r="C428" t="s">
        <v>613</v>
      </c>
      <c r="D428" t="s">
        <v>1622</v>
      </c>
      <c r="E428" t="s">
        <v>241</v>
      </c>
      <c r="F428">
        <v>77</v>
      </c>
      <c r="G428">
        <v>1</v>
      </c>
      <c r="H428">
        <v>11</v>
      </c>
      <c r="I428">
        <v>157</v>
      </c>
      <c r="J428">
        <v>7.31</v>
      </c>
      <c r="K428">
        <v>66</v>
      </c>
      <c r="L428">
        <v>0.18</v>
      </c>
      <c r="M428">
        <v>5.1999999999999998E-2</v>
      </c>
      <c r="N428">
        <v>3.0000000000000001E-3</v>
      </c>
      <c r="O428">
        <v>5.0000000000000001E-4</v>
      </c>
      <c r="P428">
        <v>5.0000000000000001E-4</v>
      </c>
      <c r="Q428">
        <v>13</v>
      </c>
      <c r="R428">
        <v>3.3</v>
      </c>
      <c r="S428">
        <v>237</v>
      </c>
      <c r="T428">
        <v>1.1000000000000001</v>
      </c>
      <c r="U428">
        <v>10</v>
      </c>
      <c r="V428">
        <v>110</v>
      </c>
      <c r="W428">
        <v>7.44</v>
      </c>
      <c r="X428">
        <v>66</v>
      </c>
      <c r="Y428">
        <v>0.12</v>
      </c>
      <c r="Z428">
        <v>0.03</v>
      </c>
      <c r="AA428">
        <v>0.11</v>
      </c>
      <c r="AB428">
        <v>0</v>
      </c>
      <c r="AC428">
        <v>0</v>
      </c>
      <c r="AD428">
        <v>5</v>
      </c>
      <c r="AE428">
        <v>3.4</v>
      </c>
      <c r="AF428">
        <v>130</v>
      </c>
      <c r="AG428" s="16">
        <v>0.154</v>
      </c>
      <c r="AH428" s="16">
        <v>0.124</v>
      </c>
    </row>
    <row r="429" spans="1:34" x14ac:dyDescent="0.25">
      <c r="A429" t="s">
        <v>1000</v>
      </c>
      <c r="B429" t="s">
        <v>203</v>
      </c>
      <c r="C429" t="s">
        <v>1001</v>
      </c>
      <c r="D429" t="s">
        <v>1623</v>
      </c>
      <c r="E429" t="s">
        <v>241</v>
      </c>
      <c r="F429">
        <v>1314</v>
      </c>
      <c r="G429">
        <v>18.399999999999999</v>
      </c>
      <c r="H429">
        <v>15</v>
      </c>
      <c r="I429">
        <v>721</v>
      </c>
      <c r="J429">
        <v>6.35</v>
      </c>
      <c r="K429">
        <v>140</v>
      </c>
      <c r="L429">
        <v>1.29</v>
      </c>
      <c r="M429">
        <v>0.16</v>
      </c>
      <c r="N429">
        <v>1.2999999999999999E-2</v>
      </c>
      <c r="O429">
        <v>1E-3</v>
      </c>
      <c r="P429">
        <v>5.0000000000000001E-4</v>
      </c>
      <c r="Q429">
        <v>60</v>
      </c>
      <c r="R429">
        <v>5.2</v>
      </c>
      <c r="S429">
        <v>2720</v>
      </c>
      <c r="T429">
        <v>2</v>
      </c>
      <c r="U429">
        <v>2</v>
      </c>
      <c r="V429">
        <v>160</v>
      </c>
      <c r="W429">
        <v>7.68</v>
      </c>
      <c r="X429">
        <v>130</v>
      </c>
      <c r="Y429">
        <v>0.06</v>
      </c>
      <c r="Z429">
        <v>0.12</v>
      </c>
      <c r="AA429">
        <v>7.6999999999999999E-2</v>
      </c>
      <c r="AB429">
        <v>2E-3</v>
      </c>
      <c r="AC429">
        <v>0</v>
      </c>
      <c r="AD429">
        <v>29</v>
      </c>
      <c r="AE429">
        <v>2.2000000000000002</v>
      </c>
      <c r="AF429">
        <v>440</v>
      </c>
      <c r="AG429" s="16">
        <v>9.5899999999999999E-2</v>
      </c>
      <c r="AH429" s="16">
        <v>1.5699999999999999E-2</v>
      </c>
    </row>
    <row r="430" spans="1:34" x14ac:dyDescent="0.25">
      <c r="A430" t="s">
        <v>1002</v>
      </c>
      <c r="B430" t="s">
        <v>168</v>
      </c>
      <c r="C430" t="s">
        <v>1003</v>
      </c>
      <c r="D430" t="s">
        <v>1624</v>
      </c>
      <c r="E430" t="s">
        <v>241</v>
      </c>
      <c r="F430">
        <v>308</v>
      </c>
      <c r="G430">
        <v>1.2</v>
      </c>
      <c r="H430">
        <v>11</v>
      </c>
      <c r="I430">
        <v>217</v>
      </c>
      <c r="J430">
        <v>7.43</v>
      </c>
      <c r="K430">
        <v>254</v>
      </c>
      <c r="L430">
        <v>0.06</v>
      </c>
      <c r="M430">
        <v>2.5000000000000001E-2</v>
      </c>
      <c r="N430">
        <v>3.9E-2</v>
      </c>
      <c r="O430">
        <v>6.0000000000000001E-3</v>
      </c>
      <c r="P430">
        <v>5.0000000000000001E-4</v>
      </c>
      <c r="Q430">
        <v>11</v>
      </c>
      <c r="R430">
        <v>3.7</v>
      </c>
      <c r="S430">
        <v>428</v>
      </c>
      <c r="T430">
        <v>0.8</v>
      </c>
      <c r="U430">
        <v>3</v>
      </c>
      <c r="V430">
        <v>231</v>
      </c>
      <c r="W430">
        <v>7.77</v>
      </c>
      <c r="X430">
        <v>262</v>
      </c>
      <c r="Y430">
        <v>0</v>
      </c>
      <c r="Z430">
        <v>0</v>
      </c>
      <c r="AA430">
        <v>1.0999999999999999E-2</v>
      </c>
      <c r="AB430">
        <v>8.0000000000000004E-4</v>
      </c>
      <c r="AC430">
        <v>0</v>
      </c>
      <c r="AD430">
        <v>11</v>
      </c>
      <c r="AE430">
        <v>1.4</v>
      </c>
      <c r="AF430">
        <v>422</v>
      </c>
      <c r="AG430" s="16">
        <v>8.3000000000000001E-3</v>
      </c>
      <c r="AH430" s="16">
        <v>0</v>
      </c>
    </row>
    <row r="431" spans="1:34" x14ac:dyDescent="0.25">
      <c r="A431" t="s">
        <v>1002</v>
      </c>
      <c r="B431" t="s">
        <v>205</v>
      </c>
      <c r="C431" t="s">
        <v>1004</v>
      </c>
      <c r="D431" t="s">
        <v>1625</v>
      </c>
      <c r="E431" t="s">
        <v>241</v>
      </c>
      <c r="F431">
        <v>308</v>
      </c>
      <c r="G431">
        <v>0.6</v>
      </c>
      <c r="H431">
        <v>13</v>
      </c>
      <c r="I431">
        <v>225</v>
      </c>
      <c r="J431">
        <v>7.34</v>
      </c>
      <c r="K431">
        <v>250</v>
      </c>
      <c r="L431">
        <v>0.09</v>
      </c>
      <c r="M431">
        <v>0.10299999999999999</v>
      </c>
      <c r="N431">
        <v>1.7999999999999999E-2</v>
      </c>
      <c r="O431">
        <v>7.3999999999999996E-2</v>
      </c>
      <c r="P431">
        <v>5.0000000000000001E-4</v>
      </c>
      <c r="Q431">
        <v>14</v>
      </c>
      <c r="R431">
        <v>3.9</v>
      </c>
      <c r="S431">
        <v>408</v>
      </c>
      <c r="T431">
        <v>1.3</v>
      </c>
      <c r="U431">
        <v>8</v>
      </c>
      <c r="V431">
        <v>238</v>
      </c>
      <c r="W431">
        <v>7.73</v>
      </c>
      <c r="X431">
        <v>262</v>
      </c>
      <c r="Y431">
        <v>0.08</v>
      </c>
      <c r="Z431">
        <v>0.12</v>
      </c>
      <c r="AA431">
        <v>6.2E-2</v>
      </c>
      <c r="AB431">
        <v>4.7E-2</v>
      </c>
      <c r="AC431">
        <v>0</v>
      </c>
      <c r="AD431">
        <v>15</v>
      </c>
      <c r="AE431">
        <v>2.6</v>
      </c>
      <c r="AF431">
        <v>408</v>
      </c>
      <c r="AG431" s="16">
        <v>6.7999999999999996E-3</v>
      </c>
      <c r="AH431" s="16">
        <v>8.9999999999999993E-3</v>
      </c>
    </row>
    <row r="432" spans="1:34" x14ac:dyDescent="0.25">
      <c r="A432" t="s">
        <v>1002</v>
      </c>
      <c r="B432" t="s">
        <v>206</v>
      </c>
      <c r="C432" t="s">
        <v>1005</v>
      </c>
      <c r="D432" t="s">
        <v>1626</v>
      </c>
      <c r="E432" t="s">
        <v>241</v>
      </c>
      <c r="F432">
        <v>308</v>
      </c>
      <c r="G432">
        <v>5.2</v>
      </c>
      <c r="H432">
        <v>5</v>
      </c>
      <c r="I432">
        <v>255</v>
      </c>
      <c r="J432">
        <v>7.44</v>
      </c>
      <c r="K432">
        <v>272</v>
      </c>
      <c r="L432">
        <v>0.06</v>
      </c>
      <c r="M432">
        <v>0.21</v>
      </c>
      <c r="N432">
        <v>1.2999999999999999E-2</v>
      </c>
      <c r="O432">
        <v>6.0000000000000001E-3</v>
      </c>
      <c r="P432">
        <v>5.0000000000000001E-4</v>
      </c>
      <c r="Q432">
        <v>11</v>
      </c>
      <c r="R432">
        <v>1.9</v>
      </c>
      <c r="S432">
        <v>493</v>
      </c>
      <c r="T432">
        <v>16</v>
      </c>
      <c r="U432">
        <v>6.8</v>
      </c>
      <c r="V432">
        <v>269</v>
      </c>
      <c r="W432">
        <v>7.62</v>
      </c>
      <c r="X432">
        <v>277</v>
      </c>
      <c r="Y432">
        <v>2.2000000000000002</v>
      </c>
      <c r="Z432">
        <v>1.5</v>
      </c>
      <c r="AA432">
        <v>7.1999999999999995E-2</v>
      </c>
      <c r="AB432">
        <v>5.3999999999999999E-2</v>
      </c>
      <c r="AC432">
        <v>4.0000000000000001E-3</v>
      </c>
      <c r="AD432">
        <v>12</v>
      </c>
      <c r="AE432">
        <v>2.5</v>
      </c>
      <c r="AF432">
        <v>517</v>
      </c>
      <c r="AG432" s="16">
        <v>2.4E-2</v>
      </c>
      <c r="AH432" s="16">
        <v>5.4999999999999997E-3</v>
      </c>
    </row>
    <row r="433" spans="1:34" x14ac:dyDescent="0.25">
      <c r="A433" t="s">
        <v>1002</v>
      </c>
      <c r="B433" t="s">
        <v>206</v>
      </c>
      <c r="C433" t="s">
        <v>1006</v>
      </c>
      <c r="D433" t="s">
        <v>1627</v>
      </c>
      <c r="E433" t="s">
        <v>241</v>
      </c>
      <c r="F433">
        <v>308</v>
      </c>
      <c r="G433">
        <v>0.9</v>
      </c>
      <c r="H433">
        <v>5</v>
      </c>
      <c r="I433">
        <v>189</v>
      </c>
      <c r="J433">
        <v>7.93</v>
      </c>
      <c r="K433">
        <v>225</v>
      </c>
      <c r="L433">
        <v>7.0000000000000007E-2</v>
      </c>
      <c r="M433">
        <v>7.0000000000000007E-2</v>
      </c>
      <c r="N433">
        <v>6.0000000000000001E-3</v>
      </c>
      <c r="O433">
        <v>3.0000000000000001E-3</v>
      </c>
      <c r="P433">
        <v>0</v>
      </c>
      <c r="Q433">
        <v>30</v>
      </c>
      <c r="R433">
        <v>3.4</v>
      </c>
      <c r="S433">
        <v>361</v>
      </c>
      <c r="T433">
        <v>35</v>
      </c>
      <c r="U433">
        <v>29</v>
      </c>
      <c r="V433">
        <v>210</v>
      </c>
      <c r="W433">
        <v>7.91</v>
      </c>
      <c r="X433">
        <v>270</v>
      </c>
      <c r="Y433">
        <v>2.1</v>
      </c>
      <c r="Z433">
        <v>0.82</v>
      </c>
      <c r="AA433">
        <v>7.0999999999999994E-2</v>
      </c>
      <c r="AB433">
        <v>0.05</v>
      </c>
      <c r="AC433">
        <v>2.2000000000000001E-3</v>
      </c>
      <c r="AD433">
        <v>76</v>
      </c>
      <c r="AE433">
        <v>7</v>
      </c>
      <c r="AF433">
        <v>387</v>
      </c>
      <c r="AG433" s="16">
        <v>0.17899999999999999</v>
      </c>
      <c r="AH433" s="16">
        <v>2.3999999999999998E-3</v>
      </c>
    </row>
    <row r="434" spans="1:34" x14ac:dyDescent="0.25">
      <c r="A434" t="s">
        <v>1002</v>
      </c>
      <c r="B434" t="s">
        <v>206</v>
      </c>
      <c r="C434" t="s">
        <v>1007</v>
      </c>
      <c r="D434" t="s">
        <v>1628</v>
      </c>
      <c r="E434" t="s">
        <v>241</v>
      </c>
      <c r="F434">
        <v>308</v>
      </c>
      <c r="G434">
        <v>2.9</v>
      </c>
      <c r="H434">
        <v>7</v>
      </c>
      <c r="I434">
        <v>252</v>
      </c>
      <c r="J434">
        <v>7.47</v>
      </c>
      <c r="K434">
        <v>310</v>
      </c>
      <c r="L434">
        <v>0.62</v>
      </c>
      <c r="M434">
        <v>0.215</v>
      </c>
      <c r="N434">
        <v>6.2E-2</v>
      </c>
      <c r="O434">
        <v>8.9999999999999993E-3</v>
      </c>
      <c r="P434">
        <v>2E-3</v>
      </c>
      <c r="Q434">
        <v>13</v>
      </c>
      <c r="R434">
        <v>2.4</v>
      </c>
      <c r="S434">
        <v>480</v>
      </c>
      <c r="T434">
        <v>1.1000000000000001</v>
      </c>
      <c r="U434">
        <v>10</v>
      </c>
      <c r="V434">
        <v>270</v>
      </c>
      <c r="W434">
        <v>7.7</v>
      </c>
      <c r="X434">
        <v>283</v>
      </c>
      <c r="Y434">
        <v>0.11</v>
      </c>
      <c r="Z434">
        <v>0.13</v>
      </c>
      <c r="AA434">
        <v>2.1000000000000001E-2</v>
      </c>
      <c r="AB434">
        <v>2E-3</v>
      </c>
      <c r="AC434">
        <v>0</v>
      </c>
      <c r="AD434">
        <v>13</v>
      </c>
      <c r="AE434">
        <v>2.2999999999999998</v>
      </c>
      <c r="AF434">
        <v>498</v>
      </c>
      <c r="AG434" s="16">
        <v>2.6600000000000002E-2</v>
      </c>
      <c r="AH434" s="16">
        <v>2.1000000000000003E-3</v>
      </c>
    </row>
    <row r="435" spans="1:34" x14ac:dyDescent="0.25">
      <c r="A435" t="s">
        <v>1002</v>
      </c>
      <c r="B435" t="s">
        <v>206</v>
      </c>
      <c r="C435" t="s">
        <v>1008</v>
      </c>
      <c r="D435" t="s">
        <v>1629</v>
      </c>
      <c r="E435" t="s">
        <v>241</v>
      </c>
      <c r="F435">
        <v>308</v>
      </c>
      <c r="G435">
        <v>0.3</v>
      </c>
      <c r="H435">
        <v>8</v>
      </c>
      <c r="I435">
        <v>235</v>
      </c>
      <c r="J435">
        <v>7.42</v>
      </c>
      <c r="K435">
        <v>263</v>
      </c>
      <c r="L435">
        <v>0.12</v>
      </c>
      <c r="M435">
        <v>0.06</v>
      </c>
      <c r="N435">
        <v>8.9999999999999993E-3</v>
      </c>
      <c r="O435">
        <v>4.3999999999999997E-2</v>
      </c>
      <c r="P435">
        <v>5.0000000000000001E-4</v>
      </c>
      <c r="Q435">
        <v>12</v>
      </c>
      <c r="R435">
        <v>2.5</v>
      </c>
      <c r="S435">
        <v>400</v>
      </c>
      <c r="T435">
        <v>0.78</v>
      </c>
      <c r="U435">
        <v>9</v>
      </c>
      <c r="V435">
        <v>270</v>
      </c>
      <c r="W435">
        <v>7.81</v>
      </c>
      <c r="X435">
        <v>269</v>
      </c>
      <c r="Y435">
        <v>0</v>
      </c>
      <c r="Z435">
        <v>0</v>
      </c>
      <c r="AA435">
        <v>1.6E-2</v>
      </c>
      <c r="AB435">
        <v>1E-3</v>
      </c>
      <c r="AC435">
        <v>0</v>
      </c>
      <c r="AD435">
        <v>10</v>
      </c>
      <c r="AE435">
        <v>1.3</v>
      </c>
      <c r="AF435">
        <v>355</v>
      </c>
      <c r="AG435" s="16">
        <v>2.5899999999999999E-2</v>
      </c>
      <c r="AH435" s="16">
        <v>2E-3</v>
      </c>
    </row>
    <row r="436" spans="1:34" x14ac:dyDescent="0.25">
      <c r="A436" t="s">
        <v>524</v>
      </c>
      <c r="B436" t="s">
        <v>524</v>
      </c>
      <c r="C436" t="s">
        <v>1009</v>
      </c>
      <c r="D436" t="s">
        <v>1630</v>
      </c>
      <c r="E436" t="s">
        <v>579</v>
      </c>
      <c r="F436">
        <v>161</v>
      </c>
      <c r="G436">
        <v>1.1000000000000001</v>
      </c>
      <c r="H436">
        <v>182</v>
      </c>
      <c r="I436">
        <v>13</v>
      </c>
      <c r="J436">
        <v>5.35</v>
      </c>
      <c r="K436">
        <v>9</v>
      </c>
      <c r="L436">
        <v>0.35</v>
      </c>
      <c r="M436">
        <v>0.11</v>
      </c>
      <c r="N436">
        <v>9.6000000000000002E-2</v>
      </c>
      <c r="O436">
        <v>2.0999999999999999E-3</v>
      </c>
      <c r="P436">
        <v>3.0000000000000001E-3</v>
      </c>
      <c r="Q436">
        <v>5.0999999999999996</v>
      </c>
      <c r="R436">
        <v>16.7</v>
      </c>
      <c r="S436">
        <v>50</v>
      </c>
      <c r="T436">
        <v>1.7</v>
      </c>
      <c r="U436">
        <v>160</v>
      </c>
      <c r="V436">
        <v>8</v>
      </c>
      <c r="W436">
        <v>5.66</v>
      </c>
      <c r="X436">
        <v>12</v>
      </c>
      <c r="Y436">
        <v>0.42</v>
      </c>
      <c r="Z436">
        <v>6.8000000000000005E-2</v>
      </c>
      <c r="AA436">
        <v>0.31</v>
      </c>
      <c r="AB436">
        <v>1E-3</v>
      </c>
      <c r="AC436">
        <v>0</v>
      </c>
      <c r="AD436">
        <v>4</v>
      </c>
      <c r="AE436">
        <v>16</v>
      </c>
      <c r="AF436">
        <v>48</v>
      </c>
      <c r="AG436" s="16">
        <v>0.113</v>
      </c>
      <c r="AH436" s="16">
        <v>5.8599999999999999E-2</v>
      </c>
    </row>
    <row r="437" spans="1:34" x14ac:dyDescent="0.25">
      <c r="A437" t="s">
        <v>1010</v>
      </c>
      <c r="B437" t="s">
        <v>100</v>
      </c>
      <c r="C437" t="s">
        <v>1011</v>
      </c>
      <c r="D437" t="s">
        <v>1631</v>
      </c>
      <c r="E437" t="s">
        <v>241</v>
      </c>
      <c r="F437">
        <v>389</v>
      </c>
      <c r="G437">
        <v>1.1000000000000001</v>
      </c>
      <c r="H437">
        <v>4</v>
      </c>
      <c r="I437">
        <v>94</v>
      </c>
      <c r="J437">
        <v>6.96</v>
      </c>
      <c r="K437">
        <v>97</v>
      </c>
      <c r="L437">
        <v>5.0000000000000001E-3</v>
      </c>
      <c r="M437">
        <v>0.01</v>
      </c>
      <c r="N437">
        <v>4.0000000000000001E-3</v>
      </c>
      <c r="O437">
        <v>5.0000000000000001E-4</v>
      </c>
      <c r="P437">
        <v>1.9E-2</v>
      </c>
      <c r="Q437">
        <v>19</v>
      </c>
      <c r="R437">
        <v>1</v>
      </c>
      <c r="S437">
        <v>171</v>
      </c>
      <c r="T437">
        <v>9.6</v>
      </c>
      <c r="U437">
        <v>2</v>
      </c>
      <c r="V437">
        <v>100</v>
      </c>
      <c r="W437">
        <v>7.28</v>
      </c>
      <c r="X437">
        <v>104</v>
      </c>
      <c r="Y437">
        <v>0.1</v>
      </c>
      <c r="Z437">
        <v>0.02</v>
      </c>
      <c r="AA437">
        <v>1.2E-2</v>
      </c>
      <c r="AB437">
        <v>0</v>
      </c>
      <c r="AC437">
        <v>1.7999999999999999E-2</v>
      </c>
      <c r="AD437">
        <v>19</v>
      </c>
      <c r="AE437">
        <v>0.9</v>
      </c>
      <c r="AF437">
        <v>173</v>
      </c>
      <c r="AG437" s="16">
        <v>3.8999999999999998E-3</v>
      </c>
      <c r="AH437" s="16">
        <v>0</v>
      </c>
    </row>
    <row r="438" spans="1:34" x14ac:dyDescent="0.25">
      <c r="A438" t="s">
        <v>1010</v>
      </c>
      <c r="B438" t="s">
        <v>111</v>
      </c>
      <c r="C438" t="s">
        <v>1012</v>
      </c>
      <c r="D438" t="s">
        <v>1632</v>
      </c>
      <c r="E438" t="s">
        <v>241</v>
      </c>
      <c r="F438">
        <v>389</v>
      </c>
      <c r="G438">
        <v>1.1000000000000001</v>
      </c>
      <c r="H438">
        <v>2</v>
      </c>
      <c r="I438">
        <v>90</v>
      </c>
      <c r="J438">
        <v>7.25</v>
      </c>
      <c r="K438">
        <v>109</v>
      </c>
      <c r="L438">
        <v>0.01</v>
      </c>
      <c r="M438">
        <v>1.2999999999999999E-2</v>
      </c>
      <c r="N438">
        <v>3.5999999999999997E-2</v>
      </c>
      <c r="O438">
        <v>4.0000000000000001E-3</v>
      </c>
      <c r="P438">
        <v>4.0000000000000001E-3</v>
      </c>
      <c r="Q438">
        <v>21</v>
      </c>
      <c r="R438">
        <v>0.5</v>
      </c>
      <c r="S438">
        <v>176</v>
      </c>
      <c r="T438">
        <v>0.8</v>
      </c>
      <c r="U438">
        <v>2</v>
      </c>
      <c r="V438">
        <v>105</v>
      </c>
      <c r="W438">
        <v>7.63</v>
      </c>
      <c r="X438">
        <v>127</v>
      </c>
      <c r="Y438">
        <v>0.16</v>
      </c>
      <c r="Z438">
        <v>0</v>
      </c>
      <c r="AA438">
        <v>6.0000000000000001E-3</v>
      </c>
      <c r="AB438">
        <v>5.4000000000000001E-4</v>
      </c>
      <c r="AC438">
        <v>4.0000000000000001E-3</v>
      </c>
      <c r="AD438">
        <v>24</v>
      </c>
      <c r="AE438">
        <v>0.6</v>
      </c>
      <c r="AF438">
        <v>190</v>
      </c>
      <c r="AG438" s="16">
        <v>3.2000000000000002E-3</v>
      </c>
      <c r="AH438" s="16">
        <v>0</v>
      </c>
    </row>
    <row r="439" spans="1:34" x14ac:dyDescent="0.25">
      <c r="A439" t="s">
        <v>1010</v>
      </c>
      <c r="B439" t="s">
        <v>116</v>
      </c>
      <c r="C439" t="s">
        <v>1013</v>
      </c>
      <c r="D439" t="s">
        <v>1633</v>
      </c>
      <c r="E439" t="s">
        <v>241</v>
      </c>
      <c r="F439">
        <v>389</v>
      </c>
      <c r="G439">
        <v>0.6</v>
      </c>
      <c r="H439">
        <v>4</v>
      </c>
      <c r="I439">
        <v>123</v>
      </c>
      <c r="J439">
        <v>6.98</v>
      </c>
      <c r="K439">
        <v>121</v>
      </c>
      <c r="L439">
        <v>0.03</v>
      </c>
      <c r="M439">
        <v>0.1</v>
      </c>
      <c r="N439">
        <v>1.4999999999999999E-2</v>
      </c>
      <c r="O439">
        <v>2E-3</v>
      </c>
      <c r="P439">
        <v>1.2E-2</v>
      </c>
      <c r="Q439">
        <v>12</v>
      </c>
      <c r="R439">
        <v>1.6</v>
      </c>
      <c r="S439">
        <v>204</v>
      </c>
      <c r="T439">
        <v>2.2999999999999998</v>
      </c>
      <c r="U439">
        <v>2</v>
      </c>
      <c r="V439">
        <v>121</v>
      </c>
      <c r="W439">
        <v>7.75</v>
      </c>
      <c r="X439">
        <v>123</v>
      </c>
      <c r="Y439">
        <v>0</v>
      </c>
      <c r="Z439">
        <v>2.5000000000000001E-2</v>
      </c>
      <c r="AA439">
        <v>3.9E-2</v>
      </c>
      <c r="AB439">
        <v>7.2999999999999996E-4</v>
      </c>
      <c r="AC439">
        <v>4.0000000000000001E-3</v>
      </c>
      <c r="AD439">
        <v>18</v>
      </c>
      <c r="AE439">
        <v>2</v>
      </c>
      <c r="AF439">
        <v>212</v>
      </c>
      <c r="AG439" s="16">
        <v>0.10299999999999999</v>
      </c>
      <c r="AH439" s="16">
        <v>5.3100000000000001E-2</v>
      </c>
    </row>
    <row r="440" spans="1:34" x14ac:dyDescent="0.25">
      <c r="A440" t="s">
        <v>1010</v>
      </c>
      <c r="B440" t="s">
        <v>116</v>
      </c>
      <c r="C440" t="s">
        <v>1014</v>
      </c>
      <c r="D440" t="s">
        <v>1634</v>
      </c>
      <c r="E440" t="s">
        <v>241</v>
      </c>
      <c r="F440">
        <v>389</v>
      </c>
      <c r="G440">
        <v>0.32</v>
      </c>
      <c r="H440">
        <v>0</v>
      </c>
      <c r="I440">
        <v>91</v>
      </c>
      <c r="J440">
        <v>8.15</v>
      </c>
      <c r="K440">
        <v>110</v>
      </c>
      <c r="L440">
        <v>0</v>
      </c>
      <c r="M440">
        <v>2.8000000000000001E-2</v>
      </c>
      <c r="N440">
        <v>4.4999999999999997E-3</v>
      </c>
      <c r="O440">
        <v>1.6000000000000001E-3</v>
      </c>
      <c r="P440">
        <v>3.5999999999999999E-3</v>
      </c>
      <c r="Q440">
        <v>15</v>
      </c>
      <c r="R440">
        <v>0</v>
      </c>
      <c r="S440">
        <v>160</v>
      </c>
      <c r="T440">
        <v>0.23</v>
      </c>
      <c r="U440">
        <v>0</v>
      </c>
      <c r="V440">
        <v>96</v>
      </c>
      <c r="W440">
        <v>7.97</v>
      </c>
      <c r="X440">
        <v>110</v>
      </c>
      <c r="Y440">
        <v>0</v>
      </c>
      <c r="Z440">
        <v>6.3E-3</v>
      </c>
      <c r="AA440">
        <v>1.4E-2</v>
      </c>
      <c r="AB440">
        <v>0</v>
      </c>
      <c r="AC440">
        <v>7.0000000000000001E-3</v>
      </c>
      <c r="AD440">
        <v>16</v>
      </c>
      <c r="AE440">
        <v>0.64</v>
      </c>
      <c r="AF440">
        <v>160</v>
      </c>
      <c r="AG440" s="16">
        <v>8.6E-3</v>
      </c>
      <c r="AH440" s="16">
        <v>0</v>
      </c>
    </row>
    <row r="441" spans="1:34" x14ac:dyDescent="0.25">
      <c r="A441" t="s">
        <v>1010</v>
      </c>
      <c r="B441" t="s">
        <v>207</v>
      </c>
      <c r="C441" t="s">
        <v>1015</v>
      </c>
      <c r="D441" t="s">
        <v>1635</v>
      </c>
      <c r="E441" t="s">
        <v>241</v>
      </c>
      <c r="F441">
        <v>389</v>
      </c>
      <c r="G441">
        <v>2.6</v>
      </c>
      <c r="H441">
        <v>2</v>
      </c>
      <c r="I441">
        <v>103</v>
      </c>
      <c r="J441">
        <v>6.26</v>
      </c>
      <c r="K441">
        <v>124</v>
      </c>
      <c r="L441">
        <v>0.12</v>
      </c>
      <c r="M441">
        <v>5.0000000000000001E-3</v>
      </c>
      <c r="N441">
        <v>1.2999999999999999E-2</v>
      </c>
      <c r="O441">
        <v>8.0000000000000004E-4</v>
      </c>
      <c r="P441">
        <v>2.1000000000000001E-2</v>
      </c>
      <c r="Q441">
        <v>13</v>
      </c>
      <c r="R441">
        <v>0.9</v>
      </c>
      <c r="S441">
        <v>229</v>
      </c>
      <c r="T441">
        <v>0.77</v>
      </c>
      <c r="U441">
        <v>2</v>
      </c>
      <c r="V441">
        <v>90</v>
      </c>
      <c r="W441">
        <v>7.02</v>
      </c>
      <c r="X441">
        <v>117</v>
      </c>
      <c r="Y441">
        <v>0.03</v>
      </c>
      <c r="Z441">
        <v>0</v>
      </c>
      <c r="AA441">
        <v>2.5000000000000001E-2</v>
      </c>
      <c r="AB441">
        <v>6.9999999999999999E-4</v>
      </c>
      <c r="AC441">
        <v>1.7000000000000001E-2</v>
      </c>
      <c r="AD441">
        <v>12</v>
      </c>
      <c r="AE441">
        <v>0.8</v>
      </c>
      <c r="AF441">
        <v>241</v>
      </c>
      <c r="AG441" s="16">
        <v>5.0999999999999995E-3</v>
      </c>
      <c r="AH441" s="16">
        <v>0</v>
      </c>
    </row>
    <row r="442" spans="1:34" x14ac:dyDescent="0.25">
      <c r="A442" t="s">
        <v>1010</v>
      </c>
      <c r="B442" t="s">
        <v>207</v>
      </c>
      <c r="C442" t="s">
        <v>1016</v>
      </c>
      <c r="D442" t="s">
        <v>1636</v>
      </c>
      <c r="E442" t="s">
        <v>241</v>
      </c>
      <c r="F442">
        <v>389</v>
      </c>
      <c r="G442">
        <v>0.4</v>
      </c>
      <c r="H442">
        <v>1</v>
      </c>
      <c r="I442">
        <v>112</v>
      </c>
      <c r="J442">
        <v>6.02</v>
      </c>
      <c r="K442">
        <v>114</v>
      </c>
      <c r="L442">
        <v>0.03</v>
      </c>
      <c r="M442">
        <v>2.1000000000000001E-2</v>
      </c>
      <c r="N442">
        <v>0.01</v>
      </c>
      <c r="O442">
        <v>1E-3</v>
      </c>
      <c r="P442">
        <v>1.4999999999999999E-2</v>
      </c>
      <c r="Q442">
        <v>11</v>
      </c>
      <c r="R442">
        <v>0.9</v>
      </c>
      <c r="S442">
        <v>177</v>
      </c>
      <c r="T442">
        <v>1.7</v>
      </c>
      <c r="U442">
        <v>5</v>
      </c>
      <c r="V442">
        <v>40</v>
      </c>
      <c r="W442">
        <v>6.39</v>
      </c>
      <c r="X442">
        <v>53</v>
      </c>
      <c r="Y442">
        <v>0</v>
      </c>
      <c r="Z442">
        <v>0</v>
      </c>
      <c r="AA442">
        <v>0.11</v>
      </c>
      <c r="AB442">
        <v>1.4E-3</v>
      </c>
      <c r="AC442">
        <v>0</v>
      </c>
      <c r="AD442">
        <v>6</v>
      </c>
      <c r="AE442">
        <v>1.1000000000000001</v>
      </c>
      <c r="AF442">
        <v>101</v>
      </c>
      <c r="AG442" s="16">
        <v>4.5999999999999999E-3</v>
      </c>
      <c r="AH442" s="16">
        <v>0</v>
      </c>
    </row>
    <row r="443" spans="1:34" x14ac:dyDescent="0.25">
      <c r="A443" t="s">
        <v>527</v>
      </c>
      <c r="B443" t="s">
        <v>527</v>
      </c>
      <c r="C443" t="s">
        <v>1017</v>
      </c>
      <c r="D443" t="s">
        <v>1637</v>
      </c>
      <c r="E443" t="s">
        <v>579</v>
      </c>
      <c r="F443">
        <v>146</v>
      </c>
      <c r="G443">
        <v>0.9</v>
      </c>
      <c r="H443">
        <v>123</v>
      </c>
      <c r="I443">
        <v>14</v>
      </c>
      <c r="J443">
        <v>5.4</v>
      </c>
      <c r="K443">
        <v>10</v>
      </c>
      <c r="L443">
        <v>0.36</v>
      </c>
      <c r="M443">
        <v>0.03</v>
      </c>
      <c r="N443">
        <v>0.01</v>
      </c>
      <c r="O443">
        <v>1.6000000000000001E-3</v>
      </c>
      <c r="P443">
        <v>5.0000000000000001E-4</v>
      </c>
      <c r="Q443">
        <v>4.7</v>
      </c>
      <c r="R443">
        <v>16.399999999999999</v>
      </c>
      <c r="S443">
        <v>47</v>
      </c>
      <c r="T443">
        <v>2.1</v>
      </c>
      <c r="U443">
        <v>130</v>
      </c>
      <c r="V443">
        <v>22</v>
      </c>
      <c r="W443">
        <v>6.18</v>
      </c>
      <c r="X443">
        <v>11</v>
      </c>
      <c r="Y443">
        <v>0.59</v>
      </c>
      <c r="Z443">
        <v>0.04</v>
      </c>
      <c r="AA443">
        <v>0.27500000000000002</v>
      </c>
      <c r="AB443">
        <v>2.0999999999999999E-3</v>
      </c>
      <c r="AC443">
        <v>0</v>
      </c>
      <c r="AD443">
        <v>3</v>
      </c>
      <c r="AE443">
        <v>14.6</v>
      </c>
      <c r="AF443">
        <v>86</v>
      </c>
      <c r="AG443" s="16">
        <v>0.74</v>
      </c>
      <c r="AH443" s="16">
        <v>0.86799999999999999</v>
      </c>
    </row>
    <row r="444" spans="1:34" x14ac:dyDescent="0.25">
      <c r="A444" t="s">
        <v>1018</v>
      </c>
      <c r="B444" t="s">
        <v>150</v>
      </c>
      <c r="C444" t="s">
        <v>966</v>
      </c>
      <c r="D444" t="s">
        <v>1638</v>
      </c>
      <c r="E444" t="s">
        <v>241</v>
      </c>
      <c r="F444">
        <v>146</v>
      </c>
      <c r="G444">
        <v>0.39</v>
      </c>
      <c r="H444">
        <v>1</v>
      </c>
      <c r="I444">
        <v>26</v>
      </c>
      <c r="J444">
        <v>6.08</v>
      </c>
      <c r="K444">
        <v>22</v>
      </c>
      <c r="L444">
        <v>0.04</v>
      </c>
      <c r="M444">
        <v>1.6E-2</v>
      </c>
      <c r="N444">
        <v>7.0000000000000001E-3</v>
      </c>
      <c r="O444">
        <v>1E-3</v>
      </c>
      <c r="P444">
        <v>5.0000000000000001E-4</v>
      </c>
      <c r="Q444">
        <v>5</v>
      </c>
      <c r="R444">
        <v>0.9</v>
      </c>
      <c r="S444">
        <v>44</v>
      </c>
      <c r="T444">
        <v>0.6</v>
      </c>
      <c r="U444">
        <v>5</v>
      </c>
      <c r="V444">
        <v>33</v>
      </c>
      <c r="W444">
        <v>6.43</v>
      </c>
      <c r="X444">
        <v>21</v>
      </c>
      <c r="Y444">
        <v>0</v>
      </c>
      <c r="Z444">
        <v>0</v>
      </c>
      <c r="AA444">
        <v>0.121</v>
      </c>
      <c r="AB444">
        <v>5.0000000000000001E-4</v>
      </c>
      <c r="AC444">
        <v>0</v>
      </c>
      <c r="AD444">
        <v>4</v>
      </c>
      <c r="AE444">
        <v>0.68</v>
      </c>
      <c r="AF444">
        <v>67</v>
      </c>
      <c r="AG444" s="16">
        <v>1.9E-3</v>
      </c>
      <c r="AH444" s="16">
        <v>0</v>
      </c>
    </row>
    <row r="445" spans="1:34" x14ac:dyDescent="0.25">
      <c r="A445" t="s">
        <v>528</v>
      </c>
      <c r="B445" t="s">
        <v>528</v>
      </c>
      <c r="C445" t="s">
        <v>1019</v>
      </c>
      <c r="D445" t="s">
        <v>1639</v>
      </c>
      <c r="E445" t="s">
        <v>579</v>
      </c>
      <c r="F445">
        <v>197</v>
      </c>
      <c r="G445">
        <v>0.9</v>
      </c>
      <c r="H445">
        <v>85</v>
      </c>
      <c r="I445">
        <v>13</v>
      </c>
      <c r="J445">
        <v>6.6</v>
      </c>
      <c r="K445">
        <v>14</v>
      </c>
      <c r="L445">
        <v>0.41</v>
      </c>
      <c r="M445">
        <v>0.14000000000000001</v>
      </c>
      <c r="N445">
        <v>7.2999999999999995E-2</v>
      </c>
      <c r="O445">
        <v>1E-3</v>
      </c>
      <c r="P445">
        <v>0</v>
      </c>
      <c r="Q445">
        <v>2</v>
      </c>
      <c r="R445">
        <v>9.8000000000000007</v>
      </c>
      <c r="S445">
        <v>24</v>
      </c>
      <c r="T445">
        <v>16</v>
      </c>
      <c r="U445">
        <v>82</v>
      </c>
      <c r="V445">
        <v>13</v>
      </c>
      <c r="W445">
        <v>6.33</v>
      </c>
      <c r="X445">
        <v>14</v>
      </c>
      <c r="Y445">
        <v>0.79</v>
      </c>
      <c r="Z445">
        <v>0.35</v>
      </c>
      <c r="AA445">
        <v>0.53</v>
      </c>
      <c r="AB445">
        <v>5.4999999999999997E-3</v>
      </c>
      <c r="AC445">
        <v>0</v>
      </c>
      <c r="AD445">
        <v>0</v>
      </c>
      <c r="AE445">
        <v>12</v>
      </c>
      <c r="AF445">
        <v>27</v>
      </c>
      <c r="AG445" s="16">
        <v>0</v>
      </c>
      <c r="AH445" s="16">
        <v>0</v>
      </c>
    </row>
    <row r="446" spans="1:34" x14ac:dyDescent="0.25">
      <c r="A446" t="s">
        <v>529</v>
      </c>
      <c r="B446" t="s">
        <v>529</v>
      </c>
      <c r="C446" t="s">
        <v>1020</v>
      </c>
      <c r="D446" t="s">
        <v>1640</v>
      </c>
      <c r="E446" t="s">
        <v>579</v>
      </c>
      <c r="F446">
        <v>487</v>
      </c>
      <c r="G446">
        <v>1.4</v>
      </c>
      <c r="H446">
        <v>56</v>
      </c>
      <c r="I446">
        <v>46</v>
      </c>
      <c r="J446">
        <v>6.15</v>
      </c>
      <c r="K446">
        <v>52</v>
      </c>
      <c r="L446">
        <v>0.14000000000000001</v>
      </c>
      <c r="M446">
        <v>0.02</v>
      </c>
      <c r="N446">
        <v>5.0000000000000001E-3</v>
      </c>
      <c r="O446">
        <v>5.0000000000000001E-4</v>
      </c>
      <c r="P446">
        <v>5.0000000000000001E-3</v>
      </c>
      <c r="Q446">
        <v>8</v>
      </c>
      <c r="R446">
        <v>7</v>
      </c>
      <c r="S446">
        <v>104</v>
      </c>
      <c r="T446">
        <v>0.84</v>
      </c>
      <c r="U446">
        <v>9</v>
      </c>
      <c r="V446">
        <v>51</v>
      </c>
      <c r="W446">
        <v>6.13</v>
      </c>
      <c r="X446">
        <v>57</v>
      </c>
      <c r="Y446">
        <v>0</v>
      </c>
      <c r="Z446">
        <v>0</v>
      </c>
      <c r="AA446">
        <v>0.29099999999999998</v>
      </c>
      <c r="AB446">
        <v>0</v>
      </c>
      <c r="AC446">
        <v>0</v>
      </c>
      <c r="AD446">
        <v>5.8</v>
      </c>
      <c r="AE446">
        <v>1.9</v>
      </c>
      <c r="AF446">
        <v>116</v>
      </c>
      <c r="AG446" s="16">
        <v>3.6600000000000001E-2</v>
      </c>
      <c r="AH446" s="16">
        <v>6.6000000000000003E-2</v>
      </c>
    </row>
    <row r="447" spans="1:34" x14ac:dyDescent="0.25">
      <c r="A447" t="s">
        <v>208</v>
      </c>
      <c r="B447" t="s">
        <v>208</v>
      </c>
      <c r="C447" t="s">
        <v>751</v>
      </c>
      <c r="D447" t="s">
        <v>1378</v>
      </c>
      <c r="E447" t="s">
        <v>579</v>
      </c>
      <c r="F447">
        <v>277</v>
      </c>
      <c r="G447">
        <v>2.8</v>
      </c>
      <c r="H447">
        <v>140</v>
      </c>
      <c r="I447">
        <v>24</v>
      </c>
      <c r="J447">
        <v>5.45</v>
      </c>
      <c r="K447">
        <v>6.8</v>
      </c>
      <c r="L447">
        <v>0.8</v>
      </c>
      <c r="M447">
        <v>0.24</v>
      </c>
      <c r="N447">
        <v>0.03</v>
      </c>
      <c r="O447">
        <v>1E-3</v>
      </c>
      <c r="P447">
        <v>5.0000000000000001E-3</v>
      </c>
      <c r="Q447">
        <v>4</v>
      </c>
      <c r="R447">
        <v>11.6</v>
      </c>
      <c r="S447">
        <v>26</v>
      </c>
      <c r="T447">
        <v>1.1000000000000001</v>
      </c>
      <c r="U447">
        <v>44</v>
      </c>
      <c r="V447">
        <v>88</v>
      </c>
      <c r="W447">
        <v>4.0599999999999996</v>
      </c>
      <c r="X447">
        <v>61</v>
      </c>
      <c r="Y447">
        <v>0.28000000000000003</v>
      </c>
      <c r="Z447">
        <v>7.0000000000000007E-2</v>
      </c>
      <c r="AA447">
        <v>1.5</v>
      </c>
      <c r="AB447">
        <v>8.9999999999999993E-3</v>
      </c>
      <c r="AC447">
        <v>0</v>
      </c>
      <c r="AD447">
        <v>13</v>
      </c>
      <c r="AE447">
        <v>7.9</v>
      </c>
      <c r="AF447">
        <v>198</v>
      </c>
      <c r="AG447" s="16">
        <v>0.23</v>
      </c>
      <c r="AH447" s="16">
        <v>0.41299999999999998</v>
      </c>
    </row>
    <row r="448" spans="1:34" x14ac:dyDescent="0.25">
      <c r="A448" t="s">
        <v>208</v>
      </c>
      <c r="B448" t="s">
        <v>208</v>
      </c>
      <c r="C448" t="s">
        <v>1021</v>
      </c>
      <c r="D448" t="s">
        <v>1641</v>
      </c>
      <c r="E448" t="s">
        <v>241</v>
      </c>
      <c r="F448">
        <v>277</v>
      </c>
      <c r="G448">
        <v>0.5</v>
      </c>
      <c r="H448">
        <v>0</v>
      </c>
      <c r="I448">
        <v>87</v>
      </c>
      <c r="J448">
        <v>7.6</v>
      </c>
      <c r="K448">
        <v>67</v>
      </c>
      <c r="L448">
        <v>0.05</v>
      </c>
      <c r="M448">
        <v>0.03</v>
      </c>
      <c r="N448">
        <v>2.3E-2</v>
      </c>
      <c r="O448">
        <v>4.5999999999999999E-3</v>
      </c>
      <c r="P448">
        <v>0</v>
      </c>
      <c r="Q448">
        <v>14</v>
      </c>
      <c r="R448">
        <v>1</v>
      </c>
      <c r="S448">
        <v>203</v>
      </c>
      <c r="T448">
        <v>1.1000000000000001</v>
      </c>
      <c r="U448">
        <v>3</v>
      </c>
      <c r="V448">
        <v>101</v>
      </c>
      <c r="W448">
        <v>7.75</v>
      </c>
      <c r="X448">
        <v>73</v>
      </c>
      <c r="Y448">
        <v>0</v>
      </c>
      <c r="Z448">
        <v>0.06</v>
      </c>
      <c r="AA448">
        <v>1.7999999999999999E-2</v>
      </c>
      <c r="AB448">
        <v>0</v>
      </c>
      <c r="AC448">
        <v>0</v>
      </c>
      <c r="AD448">
        <v>14</v>
      </c>
      <c r="AE448">
        <v>1.3</v>
      </c>
      <c r="AF448">
        <v>243</v>
      </c>
      <c r="AG448" s="16">
        <v>0.155</v>
      </c>
      <c r="AH448" s="16">
        <v>4.2000000000000003E-2</v>
      </c>
    </row>
    <row r="449" spans="1:34" x14ac:dyDescent="0.25">
      <c r="A449" t="s">
        <v>530</v>
      </c>
      <c r="B449" t="s">
        <v>530</v>
      </c>
      <c r="C449" t="s">
        <v>664</v>
      </c>
      <c r="D449" t="s">
        <v>1300</v>
      </c>
      <c r="E449" t="s">
        <v>579</v>
      </c>
      <c r="F449">
        <v>655</v>
      </c>
      <c r="G449">
        <v>0.85</v>
      </c>
      <c r="H449">
        <v>73</v>
      </c>
      <c r="I449">
        <v>11</v>
      </c>
      <c r="J449">
        <v>5.87</v>
      </c>
      <c r="K449">
        <v>7</v>
      </c>
      <c r="L449">
        <v>0.18</v>
      </c>
      <c r="M449">
        <v>4.4999999999999998E-2</v>
      </c>
      <c r="N449">
        <v>0.05</v>
      </c>
      <c r="O449">
        <v>1.1000000000000001E-3</v>
      </c>
      <c r="P449">
        <v>2.5000000000000001E-3</v>
      </c>
      <c r="Q449">
        <v>4</v>
      </c>
      <c r="R449">
        <v>9</v>
      </c>
      <c r="S449">
        <v>35</v>
      </c>
      <c r="T449">
        <v>2</v>
      </c>
      <c r="U449">
        <v>40</v>
      </c>
      <c r="V449">
        <v>53</v>
      </c>
      <c r="W449">
        <v>4.99</v>
      </c>
      <c r="X449">
        <v>8.8000000000000007</v>
      </c>
      <c r="Y449">
        <v>0.23</v>
      </c>
      <c r="Z449">
        <v>7.0000000000000007E-2</v>
      </c>
      <c r="AA449">
        <v>1.7</v>
      </c>
      <c r="AB449">
        <v>5.1000000000000004E-3</v>
      </c>
      <c r="AC449">
        <v>0</v>
      </c>
      <c r="AD449">
        <v>16</v>
      </c>
      <c r="AE449">
        <v>9.1</v>
      </c>
      <c r="AF449">
        <v>57</v>
      </c>
      <c r="AG449" s="16">
        <v>0.32200000000000001</v>
      </c>
      <c r="AH449" s="16">
        <v>0.628</v>
      </c>
    </row>
    <row r="450" spans="1:34" x14ac:dyDescent="0.25">
      <c r="A450" t="s">
        <v>531</v>
      </c>
      <c r="B450" t="s">
        <v>531</v>
      </c>
      <c r="C450" t="s">
        <v>1022</v>
      </c>
      <c r="D450" t="s">
        <v>1642</v>
      </c>
      <c r="E450" t="s">
        <v>579</v>
      </c>
      <c r="F450">
        <v>534</v>
      </c>
      <c r="G450">
        <v>1</v>
      </c>
      <c r="H450">
        <v>57</v>
      </c>
      <c r="I450">
        <v>13</v>
      </c>
      <c r="J450">
        <v>6.05</v>
      </c>
      <c r="K450">
        <v>12</v>
      </c>
      <c r="L450">
        <v>0.21</v>
      </c>
      <c r="M450">
        <v>0.11</v>
      </c>
      <c r="N450">
        <v>0.26</v>
      </c>
      <c r="O450">
        <v>1E-3</v>
      </c>
      <c r="P450">
        <v>5.0000000000000001E-4</v>
      </c>
      <c r="Q450">
        <v>4</v>
      </c>
      <c r="R450">
        <v>9.1999999999999993</v>
      </c>
      <c r="S450">
        <v>36</v>
      </c>
      <c r="T450">
        <v>1.6</v>
      </c>
      <c r="U450">
        <v>54</v>
      </c>
      <c r="V450">
        <v>26</v>
      </c>
      <c r="W450">
        <v>5.72</v>
      </c>
      <c r="X450">
        <v>25</v>
      </c>
      <c r="Y450">
        <v>0.57999999999999996</v>
      </c>
      <c r="Z450">
        <v>4.7E-2</v>
      </c>
      <c r="AA450">
        <v>0.2</v>
      </c>
      <c r="AB450">
        <v>4.0000000000000001E-3</v>
      </c>
      <c r="AC450">
        <v>0</v>
      </c>
      <c r="AD450">
        <v>3</v>
      </c>
      <c r="AE450">
        <v>8.8000000000000007</v>
      </c>
      <c r="AF450">
        <v>60</v>
      </c>
      <c r="AG450" s="16">
        <v>0.40799999999999997</v>
      </c>
      <c r="AH450" s="16">
        <v>0.52900000000000003</v>
      </c>
    </row>
    <row r="451" spans="1:34" x14ac:dyDescent="0.25">
      <c r="A451" t="s">
        <v>1023</v>
      </c>
      <c r="B451" t="s">
        <v>533</v>
      </c>
      <c r="C451" t="s">
        <v>670</v>
      </c>
      <c r="D451" t="s">
        <v>1304</v>
      </c>
      <c r="E451" t="s">
        <v>579</v>
      </c>
      <c r="F451">
        <v>2622</v>
      </c>
      <c r="G451">
        <v>1.2</v>
      </c>
      <c r="H451">
        <v>30</v>
      </c>
      <c r="I451">
        <v>8</v>
      </c>
      <c r="J451">
        <v>5.89</v>
      </c>
      <c r="K451">
        <v>5</v>
      </c>
      <c r="L451">
        <v>0.42</v>
      </c>
      <c r="M451">
        <v>0.27</v>
      </c>
      <c r="N451">
        <v>0.44</v>
      </c>
      <c r="O451">
        <v>4.0000000000000001E-3</v>
      </c>
      <c r="P451">
        <v>5.0000000000000001E-3</v>
      </c>
      <c r="Q451">
        <v>3.2</v>
      </c>
      <c r="R451">
        <v>5.5</v>
      </c>
      <c r="S451">
        <v>28</v>
      </c>
      <c r="T451">
        <v>1.6</v>
      </c>
      <c r="U451">
        <v>24</v>
      </c>
      <c r="V451">
        <v>74</v>
      </c>
      <c r="W451">
        <v>4.87</v>
      </c>
      <c r="X451">
        <v>88</v>
      </c>
      <c r="Y451">
        <v>0.11</v>
      </c>
      <c r="Z451">
        <v>0.03</v>
      </c>
      <c r="AA451">
        <v>1.4</v>
      </c>
      <c r="AB451">
        <v>2E-3</v>
      </c>
      <c r="AC451">
        <v>3.0999999999999999E-3</v>
      </c>
      <c r="AD451">
        <v>24</v>
      </c>
      <c r="AE451">
        <v>5.9</v>
      </c>
      <c r="AF451">
        <v>140</v>
      </c>
      <c r="AG451" s="16">
        <v>0.17</v>
      </c>
      <c r="AH451" s="16">
        <v>0.36499999999999999</v>
      </c>
    </row>
    <row r="452" spans="1:34" x14ac:dyDescent="0.25">
      <c r="A452" t="s">
        <v>534</v>
      </c>
      <c r="B452" t="s">
        <v>534</v>
      </c>
      <c r="C452" t="s">
        <v>1024</v>
      </c>
      <c r="D452" t="s">
        <v>1643</v>
      </c>
      <c r="E452" t="s">
        <v>579</v>
      </c>
      <c r="F452">
        <v>2907</v>
      </c>
      <c r="G452">
        <v>1.2</v>
      </c>
      <c r="H452">
        <v>27</v>
      </c>
      <c r="I452">
        <v>22</v>
      </c>
      <c r="J452">
        <v>6.5</v>
      </c>
      <c r="K452">
        <v>29</v>
      </c>
      <c r="L452">
        <v>0.105</v>
      </c>
      <c r="M452">
        <v>0.03</v>
      </c>
      <c r="N452">
        <v>0.01</v>
      </c>
      <c r="O452">
        <v>1E-3</v>
      </c>
      <c r="P452">
        <v>5.0000000000000001E-3</v>
      </c>
      <c r="Q452">
        <v>4</v>
      </c>
      <c r="R452">
        <v>5.6</v>
      </c>
      <c r="S452">
        <v>39</v>
      </c>
      <c r="T452">
        <v>16.100000000000001</v>
      </c>
      <c r="U452">
        <v>25</v>
      </c>
      <c r="V452">
        <v>21</v>
      </c>
      <c r="W452">
        <v>6.68</v>
      </c>
      <c r="X452">
        <v>24</v>
      </c>
      <c r="Y452">
        <v>1.06</v>
      </c>
      <c r="Z452">
        <v>0.84</v>
      </c>
      <c r="AA452">
        <v>0.43</v>
      </c>
      <c r="AB452">
        <v>7.6000000000000004E-4</v>
      </c>
      <c r="AC452">
        <v>0</v>
      </c>
      <c r="AD452">
        <v>3</v>
      </c>
      <c r="AE452">
        <v>5.5</v>
      </c>
      <c r="AF452">
        <v>70</v>
      </c>
      <c r="AG452" s="16">
        <v>0.153</v>
      </c>
      <c r="AH452" s="16">
        <v>0.13400000000000001</v>
      </c>
    </row>
    <row r="453" spans="1:34" x14ac:dyDescent="0.25">
      <c r="A453" t="s">
        <v>534</v>
      </c>
      <c r="B453" t="s">
        <v>209</v>
      </c>
      <c r="C453" t="s">
        <v>1025</v>
      </c>
      <c r="D453" t="s">
        <v>1644</v>
      </c>
      <c r="E453" t="s">
        <v>241</v>
      </c>
      <c r="F453">
        <v>2907</v>
      </c>
      <c r="G453">
        <v>2.9</v>
      </c>
      <c r="H453">
        <v>2</v>
      </c>
      <c r="I453">
        <v>107</v>
      </c>
      <c r="J453">
        <v>7.06</v>
      </c>
      <c r="K453">
        <v>122</v>
      </c>
      <c r="L453">
        <v>0.43</v>
      </c>
      <c r="M453">
        <v>1.2E-2</v>
      </c>
      <c r="N453">
        <v>1.2999999999999999E-2</v>
      </c>
      <c r="O453">
        <v>4.0000000000000001E-3</v>
      </c>
      <c r="P453">
        <v>2E-3</v>
      </c>
      <c r="Q453">
        <v>9</v>
      </c>
      <c r="R453">
        <v>0.7</v>
      </c>
      <c r="S453">
        <v>213</v>
      </c>
      <c r="T453">
        <v>2</v>
      </c>
      <c r="U453">
        <v>3</v>
      </c>
      <c r="V453">
        <v>131</v>
      </c>
      <c r="W453">
        <v>7.89</v>
      </c>
      <c r="X453">
        <v>145</v>
      </c>
      <c r="Y453">
        <v>0</v>
      </c>
      <c r="Z453">
        <v>0</v>
      </c>
      <c r="AA453">
        <v>2.1999999999999999E-2</v>
      </c>
      <c r="AB453">
        <v>0</v>
      </c>
      <c r="AC453">
        <v>2E-3</v>
      </c>
      <c r="AD453">
        <v>14</v>
      </c>
      <c r="AE453">
        <v>0.9</v>
      </c>
      <c r="AF453">
        <v>323</v>
      </c>
      <c r="AG453" s="16">
        <v>0</v>
      </c>
      <c r="AH453" s="16">
        <v>1.6300000000000002E-2</v>
      </c>
    </row>
    <row r="454" spans="1:34" x14ac:dyDescent="0.25">
      <c r="A454" t="s">
        <v>210</v>
      </c>
      <c r="B454" t="s">
        <v>210</v>
      </c>
      <c r="C454" t="s">
        <v>862</v>
      </c>
      <c r="D454" t="s">
        <v>1645</v>
      </c>
      <c r="E454" t="s">
        <v>241</v>
      </c>
      <c r="F454">
        <v>1233</v>
      </c>
      <c r="G454">
        <v>1.5</v>
      </c>
      <c r="H454">
        <v>17</v>
      </c>
      <c r="I454">
        <v>20</v>
      </c>
      <c r="J454">
        <v>5.99</v>
      </c>
      <c r="K454">
        <v>52</v>
      </c>
      <c r="L454">
        <v>0.46</v>
      </c>
      <c r="M454">
        <v>3.5000000000000003E-2</v>
      </c>
      <c r="N454">
        <v>5.43</v>
      </c>
      <c r="O454">
        <v>6.3E-3</v>
      </c>
      <c r="P454">
        <v>5.0000000000000001E-4</v>
      </c>
      <c r="Q454">
        <v>6</v>
      </c>
      <c r="R454">
        <v>1.2</v>
      </c>
      <c r="S454">
        <v>41</v>
      </c>
      <c r="T454">
        <v>1.6</v>
      </c>
      <c r="U454">
        <v>15</v>
      </c>
      <c r="V454">
        <v>23</v>
      </c>
      <c r="W454">
        <v>6.43</v>
      </c>
      <c r="X454">
        <v>17</v>
      </c>
      <c r="Y454">
        <v>0.24</v>
      </c>
      <c r="Z454">
        <v>0.01</v>
      </c>
      <c r="AA454">
        <v>1.31</v>
      </c>
      <c r="AB454">
        <v>2E-3</v>
      </c>
      <c r="AC454">
        <v>0</v>
      </c>
      <c r="AD454">
        <v>5</v>
      </c>
      <c r="AE454">
        <v>0.7</v>
      </c>
      <c r="AF454">
        <v>37</v>
      </c>
      <c r="AG454" s="16">
        <v>8.0000000000000004E-4</v>
      </c>
      <c r="AH454" s="16">
        <v>0</v>
      </c>
    </row>
    <row r="455" spans="1:34" x14ac:dyDescent="0.25">
      <c r="A455" t="s">
        <v>1026</v>
      </c>
      <c r="B455" t="s">
        <v>102</v>
      </c>
      <c r="C455" t="s">
        <v>1027</v>
      </c>
      <c r="D455" t="s">
        <v>1646</v>
      </c>
      <c r="E455" t="s">
        <v>241</v>
      </c>
      <c r="F455">
        <v>303</v>
      </c>
      <c r="G455">
        <v>3.3</v>
      </c>
      <c r="H455">
        <v>4</v>
      </c>
      <c r="I455">
        <v>180</v>
      </c>
      <c r="J455">
        <v>7.64</v>
      </c>
      <c r="K455">
        <v>129</v>
      </c>
      <c r="L455">
        <v>0.06</v>
      </c>
      <c r="M455">
        <v>0.49</v>
      </c>
      <c r="N455">
        <v>3.0000000000000001E-3</v>
      </c>
      <c r="O455">
        <v>3.0000000000000001E-3</v>
      </c>
      <c r="P455">
        <v>5.0000000000000001E-4</v>
      </c>
      <c r="Q455">
        <v>10</v>
      </c>
      <c r="R455">
        <v>1.1000000000000001</v>
      </c>
      <c r="S455">
        <v>330</v>
      </c>
      <c r="T455">
        <v>1.5</v>
      </c>
      <c r="U455">
        <v>2</v>
      </c>
      <c r="V455">
        <v>194</v>
      </c>
      <c r="W455">
        <v>8</v>
      </c>
      <c r="X455">
        <v>131</v>
      </c>
      <c r="Y455">
        <v>0.08</v>
      </c>
      <c r="Z455">
        <v>0.74</v>
      </c>
      <c r="AA455">
        <v>4.7000000000000002E-3</v>
      </c>
      <c r="AB455">
        <v>0</v>
      </c>
      <c r="AC455">
        <v>0</v>
      </c>
      <c r="AD455">
        <v>10</v>
      </c>
      <c r="AE455">
        <v>1.8</v>
      </c>
      <c r="AF455">
        <v>328</v>
      </c>
      <c r="AG455" s="16">
        <v>1.1599999999999999E-2</v>
      </c>
      <c r="AH455" s="16">
        <v>0</v>
      </c>
    </row>
    <row r="456" spans="1:34" x14ac:dyDescent="0.25">
      <c r="A456" t="s">
        <v>1026</v>
      </c>
      <c r="B456" t="s">
        <v>211</v>
      </c>
      <c r="C456" t="s">
        <v>651</v>
      </c>
      <c r="D456" t="s">
        <v>1647</v>
      </c>
      <c r="E456" t="s">
        <v>241</v>
      </c>
      <c r="F456">
        <v>303</v>
      </c>
      <c r="G456">
        <v>1.8</v>
      </c>
      <c r="H456">
        <v>5</v>
      </c>
      <c r="I456">
        <v>150</v>
      </c>
      <c r="J456">
        <v>6.94</v>
      </c>
      <c r="K456">
        <v>287</v>
      </c>
      <c r="L456">
        <v>0.15</v>
      </c>
      <c r="M456">
        <v>7.0000000000000007E-2</v>
      </c>
      <c r="N456">
        <v>4.1000000000000002E-2</v>
      </c>
      <c r="O456">
        <v>1E-3</v>
      </c>
      <c r="P456">
        <v>5.0000000000000001E-4</v>
      </c>
      <c r="Q456">
        <v>11</v>
      </c>
      <c r="R456">
        <v>13.8</v>
      </c>
      <c r="S456">
        <v>595</v>
      </c>
      <c r="T456">
        <v>0.89</v>
      </c>
      <c r="U456">
        <v>3</v>
      </c>
      <c r="V456">
        <v>170</v>
      </c>
      <c r="W456">
        <v>7.27</v>
      </c>
      <c r="X456">
        <v>314</v>
      </c>
      <c r="Y456">
        <v>7.0000000000000007E-2</v>
      </c>
      <c r="Z456">
        <v>1.9E-2</v>
      </c>
      <c r="AA456">
        <v>2.1000000000000001E-2</v>
      </c>
      <c r="AB456">
        <v>5.8E-4</v>
      </c>
      <c r="AC456">
        <v>0</v>
      </c>
      <c r="AD456">
        <v>10</v>
      </c>
      <c r="AE456">
        <v>1.5</v>
      </c>
      <c r="AF456">
        <v>555</v>
      </c>
      <c r="AG456" s="16">
        <v>2.2000000000000001E-3</v>
      </c>
      <c r="AH456" s="16">
        <v>2.5000000000000001E-3</v>
      </c>
    </row>
    <row r="457" spans="1:34" x14ac:dyDescent="0.25">
      <c r="A457" t="s">
        <v>1026</v>
      </c>
      <c r="B457" t="s">
        <v>211</v>
      </c>
      <c r="C457" t="s">
        <v>650</v>
      </c>
      <c r="D457" t="s">
        <v>1648</v>
      </c>
      <c r="E457" t="s">
        <v>241</v>
      </c>
      <c r="F457">
        <v>303</v>
      </c>
      <c r="G457">
        <v>13.8</v>
      </c>
      <c r="H457">
        <v>9.1999999999999993</v>
      </c>
      <c r="I457">
        <v>150</v>
      </c>
      <c r="J457">
        <v>7.48</v>
      </c>
      <c r="K457">
        <v>78</v>
      </c>
      <c r="L457">
        <v>0.22</v>
      </c>
      <c r="M457">
        <v>0.76300000000000001</v>
      </c>
      <c r="N457">
        <v>0.02</v>
      </c>
      <c r="O457">
        <v>1.0999999999999999E-2</v>
      </c>
      <c r="P457">
        <v>2E-3</v>
      </c>
      <c r="Q457">
        <v>11</v>
      </c>
      <c r="R457">
        <v>8.8000000000000007</v>
      </c>
      <c r="S457">
        <v>452</v>
      </c>
      <c r="T457">
        <v>1.1000000000000001</v>
      </c>
      <c r="U457">
        <v>7</v>
      </c>
      <c r="V457">
        <v>152</v>
      </c>
      <c r="W457">
        <v>7.57</v>
      </c>
      <c r="X457">
        <v>86</v>
      </c>
      <c r="Y457">
        <v>0.03</v>
      </c>
      <c r="Z457">
        <v>0.28000000000000003</v>
      </c>
      <c r="AA457">
        <v>5.0000000000000001E-3</v>
      </c>
      <c r="AB457">
        <v>0</v>
      </c>
      <c r="AC457">
        <v>1.1000000000000001E-3</v>
      </c>
      <c r="AD457">
        <v>11</v>
      </c>
      <c r="AE457">
        <v>3.3</v>
      </c>
      <c r="AF457">
        <v>445</v>
      </c>
      <c r="AG457" s="16">
        <v>2.9999999999999997E-4</v>
      </c>
      <c r="AH457" s="16">
        <v>0</v>
      </c>
    </row>
    <row r="458" spans="1:34" x14ac:dyDescent="0.25">
      <c r="A458" t="s">
        <v>1026</v>
      </c>
      <c r="B458" t="s">
        <v>212</v>
      </c>
      <c r="C458" t="s">
        <v>762</v>
      </c>
      <c r="D458" t="s">
        <v>1649</v>
      </c>
      <c r="E458" t="s">
        <v>241</v>
      </c>
      <c r="F458">
        <v>303</v>
      </c>
      <c r="G458">
        <v>2</v>
      </c>
      <c r="H458">
        <v>9</v>
      </c>
      <c r="I458">
        <v>150</v>
      </c>
      <c r="J458">
        <v>7.12</v>
      </c>
      <c r="K458">
        <v>88</v>
      </c>
      <c r="L458">
        <v>0.08</v>
      </c>
      <c r="M458">
        <v>3.4000000000000002E-2</v>
      </c>
      <c r="N458">
        <v>8.1000000000000003E-2</v>
      </c>
      <c r="O458">
        <v>0.01</v>
      </c>
      <c r="P458">
        <v>5.0000000000000001E-4</v>
      </c>
      <c r="Q458">
        <v>27</v>
      </c>
      <c r="R458">
        <v>4.4000000000000004</v>
      </c>
      <c r="S458">
        <v>490</v>
      </c>
      <c r="T458">
        <v>1</v>
      </c>
      <c r="U458">
        <v>10</v>
      </c>
      <c r="V458">
        <v>150</v>
      </c>
      <c r="W458">
        <v>7.58</v>
      </c>
      <c r="X458">
        <v>95</v>
      </c>
      <c r="Y458">
        <v>0.04</v>
      </c>
      <c r="Z458">
        <v>9.9000000000000008E-3</v>
      </c>
      <c r="AA458">
        <v>7.3000000000000001E-3</v>
      </c>
      <c r="AB458">
        <v>0</v>
      </c>
      <c r="AC458">
        <v>0</v>
      </c>
      <c r="AD458">
        <v>28</v>
      </c>
      <c r="AE458">
        <v>3.5</v>
      </c>
      <c r="AF458">
        <v>500</v>
      </c>
      <c r="AG458" s="16">
        <v>3.5999999999999999E-3</v>
      </c>
      <c r="AH458" s="16">
        <v>2.3E-3</v>
      </c>
    </row>
    <row r="459" spans="1:34" x14ac:dyDescent="0.25">
      <c r="A459" t="s">
        <v>535</v>
      </c>
      <c r="B459" t="s">
        <v>535</v>
      </c>
      <c r="C459" t="s">
        <v>1028</v>
      </c>
      <c r="D459" t="s">
        <v>1650</v>
      </c>
      <c r="E459" t="s">
        <v>579</v>
      </c>
      <c r="F459">
        <v>2418</v>
      </c>
      <c r="G459">
        <v>1</v>
      </c>
      <c r="H459">
        <v>65</v>
      </c>
      <c r="I459">
        <v>30</v>
      </c>
      <c r="J459">
        <v>6.3</v>
      </c>
      <c r="K459">
        <v>26</v>
      </c>
      <c r="L459">
        <v>0.11</v>
      </c>
      <c r="M459">
        <v>8.0000000000000002E-3</v>
      </c>
      <c r="N459">
        <v>0.05</v>
      </c>
      <c r="O459">
        <v>7.0000000000000001E-3</v>
      </c>
      <c r="P459">
        <v>2.5000000000000001E-2</v>
      </c>
      <c r="Q459">
        <v>4.3</v>
      </c>
      <c r="R459">
        <v>7</v>
      </c>
      <c r="S459">
        <v>70</v>
      </c>
      <c r="T459">
        <v>1.3</v>
      </c>
      <c r="U459">
        <v>60</v>
      </c>
      <c r="V459">
        <v>25</v>
      </c>
      <c r="W459">
        <v>6.59</v>
      </c>
      <c r="X459">
        <v>32</v>
      </c>
      <c r="Y459">
        <v>0.14000000000000001</v>
      </c>
      <c r="Z459">
        <v>7.3000000000000001E-3</v>
      </c>
      <c r="AA459">
        <v>0.50700000000000001</v>
      </c>
      <c r="AB459">
        <v>3.0000000000000001E-3</v>
      </c>
      <c r="AC459">
        <v>0</v>
      </c>
      <c r="AD459">
        <v>3</v>
      </c>
      <c r="AE459">
        <v>9.6</v>
      </c>
      <c r="AF459">
        <v>49</v>
      </c>
      <c r="AG459" s="16">
        <v>0.26</v>
      </c>
      <c r="AH459" s="16">
        <v>0.38700000000000001</v>
      </c>
    </row>
    <row r="460" spans="1:34" x14ac:dyDescent="0.25">
      <c r="A460" t="s">
        <v>536</v>
      </c>
      <c r="B460" t="s">
        <v>536</v>
      </c>
      <c r="C460" t="s">
        <v>1029</v>
      </c>
      <c r="D460" t="s">
        <v>1651</v>
      </c>
      <c r="E460" t="s">
        <v>579</v>
      </c>
      <c r="F460">
        <v>128</v>
      </c>
      <c r="G460">
        <v>4.74</v>
      </c>
      <c r="H460">
        <v>280</v>
      </c>
      <c r="I460">
        <v>10</v>
      </c>
      <c r="J460">
        <v>5.88</v>
      </c>
      <c r="K460">
        <v>12</v>
      </c>
      <c r="L460">
        <v>0.87</v>
      </c>
      <c r="M460">
        <v>0.06</v>
      </c>
      <c r="N460">
        <v>5.0000000000000001E-3</v>
      </c>
      <c r="O460">
        <v>7.5000000000000002E-4</v>
      </c>
      <c r="P460">
        <v>1.1999999999999999E-3</v>
      </c>
      <c r="Q460">
        <v>6</v>
      </c>
      <c r="R460">
        <v>26</v>
      </c>
      <c r="S460">
        <v>45</v>
      </c>
      <c r="T460">
        <v>3</v>
      </c>
      <c r="U460">
        <v>220</v>
      </c>
      <c r="V460">
        <v>16</v>
      </c>
      <c r="W460">
        <v>6</v>
      </c>
      <c r="X460">
        <v>15</v>
      </c>
      <c r="Y460">
        <v>0.8</v>
      </c>
      <c r="Z460">
        <v>3.6999999999999998E-2</v>
      </c>
      <c r="AA460">
        <v>0.218</v>
      </c>
      <c r="AB460">
        <v>5.0000000000000001E-3</v>
      </c>
      <c r="AC460">
        <v>0</v>
      </c>
      <c r="AD460">
        <v>3</v>
      </c>
      <c r="AE460">
        <v>22</v>
      </c>
      <c r="AF460">
        <v>53</v>
      </c>
      <c r="AG460" s="16">
        <v>0.33100000000000002</v>
      </c>
      <c r="AH460" s="16">
        <v>0.44400000000000001</v>
      </c>
    </row>
    <row r="461" spans="1:34" x14ac:dyDescent="0.25">
      <c r="A461" t="s">
        <v>537</v>
      </c>
      <c r="B461" t="s">
        <v>537</v>
      </c>
      <c r="C461" t="s">
        <v>1030</v>
      </c>
      <c r="D461" t="s">
        <v>1652</v>
      </c>
      <c r="E461" t="s">
        <v>579</v>
      </c>
      <c r="F461">
        <v>470</v>
      </c>
      <c r="G461">
        <v>2.5</v>
      </c>
      <c r="H461">
        <v>88</v>
      </c>
      <c r="I461">
        <v>10</v>
      </c>
      <c r="J461">
        <v>5.36</v>
      </c>
      <c r="K461">
        <v>23</v>
      </c>
      <c r="L461">
        <v>0.6</v>
      </c>
      <c r="M461">
        <v>0.14000000000000001</v>
      </c>
      <c r="N461">
        <v>3.1E-2</v>
      </c>
      <c r="O461">
        <v>2E-3</v>
      </c>
      <c r="P461">
        <v>5.0000000000000001E-3</v>
      </c>
      <c r="Q461">
        <v>5</v>
      </c>
      <c r="R461">
        <v>10</v>
      </c>
      <c r="S461">
        <v>29</v>
      </c>
      <c r="T461">
        <v>1.7</v>
      </c>
      <c r="U461">
        <v>87</v>
      </c>
      <c r="V461">
        <v>12</v>
      </c>
      <c r="W461">
        <v>5.65</v>
      </c>
      <c r="X461">
        <v>7.1</v>
      </c>
      <c r="Y461">
        <v>0.44</v>
      </c>
      <c r="Z461">
        <v>0.15</v>
      </c>
      <c r="AA461">
        <v>0.47499999999999998</v>
      </c>
      <c r="AB461">
        <v>3.5999999999999999E-3</v>
      </c>
      <c r="AC461">
        <v>0</v>
      </c>
      <c r="AD461">
        <v>3</v>
      </c>
      <c r="AE461">
        <v>11.2</v>
      </c>
      <c r="AF461">
        <v>55</v>
      </c>
      <c r="AG461" s="16">
        <v>0.38</v>
      </c>
      <c r="AH461" s="16">
        <v>0.27900000000000003</v>
      </c>
    </row>
    <row r="462" spans="1:34" x14ac:dyDescent="0.25">
      <c r="A462" t="s">
        <v>538</v>
      </c>
      <c r="B462" t="s">
        <v>538</v>
      </c>
      <c r="C462" t="s">
        <v>1031</v>
      </c>
      <c r="D462" t="s">
        <v>1653</v>
      </c>
      <c r="E462" t="s">
        <v>579</v>
      </c>
      <c r="F462">
        <v>308</v>
      </c>
      <c r="G462">
        <v>1.6</v>
      </c>
      <c r="H462">
        <v>206</v>
      </c>
      <c r="I462">
        <v>29</v>
      </c>
      <c r="J462">
        <v>5.75</v>
      </c>
      <c r="K462">
        <v>35</v>
      </c>
      <c r="L462">
        <v>1</v>
      </c>
      <c r="M462">
        <v>0.18</v>
      </c>
      <c r="N462">
        <v>0.01</v>
      </c>
      <c r="O462">
        <v>4.0000000000000001E-3</v>
      </c>
      <c r="P462">
        <v>2.5000000000000001E-3</v>
      </c>
      <c r="Q462">
        <v>7</v>
      </c>
      <c r="R462">
        <v>19.2</v>
      </c>
      <c r="S462">
        <v>70</v>
      </c>
      <c r="T462">
        <v>2.2000000000000002</v>
      </c>
      <c r="U462">
        <v>298</v>
      </c>
      <c r="V462">
        <v>37</v>
      </c>
      <c r="W462">
        <v>6.12</v>
      </c>
      <c r="X462">
        <v>36</v>
      </c>
      <c r="Y462">
        <v>1.02</v>
      </c>
      <c r="Z462">
        <v>0.08</v>
      </c>
      <c r="AA462">
        <v>0.76400000000000001</v>
      </c>
      <c r="AB462">
        <v>6.1999999999999998E-3</v>
      </c>
      <c r="AC462">
        <v>0</v>
      </c>
      <c r="AD462">
        <v>4</v>
      </c>
      <c r="AE462">
        <v>26.2</v>
      </c>
      <c r="AF462">
        <v>77</v>
      </c>
      <c r="AG462" s="16">
        <v>0</v>
      </c>
      <c r="AH462" s="16">
        <v>0</v>
      </c>
    </row>
    <row r="463" spans="1:34" x14ac:dyDescent="0.25">
      <c r="A463" t="s">
        <v>538</v>
      </c>
      <c r="B463" t="s">
        <v>538</v>
      </c>
      <c r="C463" t="s">
        <v>1032</v>
      </c>
      <c r="D463" t="s">
        <v>1654</v>
      </c>
      <c r="E463" t="s">
        <v>579</v>
      </c>
      <c r="F463">
        <v>308</v>
      </c>
      <c r="G463">
        <v>3.7</v>
      </c>
      <c r="H463">
        <v>52</v>
      </c>
      <c r="I463">
        <v>32</v>
      </c>
      <c r="J463">
        <v>5.69</v>
      </c>
      <c r="K463">
        <v>34</v>
      </c>
      <c r="L463">
        <v>0.64</v>
      </c>
      <c r="M463">
        <v>2.57</v>
      </c>
      <c r="N463">
        <v>0.01</v>
      </c>
      <c r="O463">
        <v>2E-3</v>
      </c>
      <c r="P463">
        <v>2.5000000000000001E-3</v>
      </c>
      <c r="Q463">
        <v>4.3</v>
      </c>
      <c r="R463">
        <v>7.7</v>
      </c>
      <c r="S463">
        <v>96</v>
      </c>
      <c r="T463">
        <v>1.7</v>
      </c>
      <c r="U463">
        <v>48</v>
      </c>
      <c r="V463">
        <v>34</v>
      </c>
      <c r="W463">
        <v>6.01</v>
      </c>
      <c r="X463">
        <v>37</v>
      </c>
      <c r="Y463">
        <v>0.46</v>
      </c>
      <c r="Z463">
        <v>0.56999999999999995</v>
      </c>
      <c r="AA463">
        <v>8.6999999999999994E-2</v>
      </c>
      <c r="AB463">
        <v>2E-3</v>
      </c>
      <c r="AC463">
        <v>0</v>
      </c>
      <c r="AD463">
        <v>5</v>
      </c>
      <c r="AE463">
        <v>11.7</v>
      </c>
      <c r="AF463">
        <v>99</v>
      </c>
      <c r="AG463" s="16">
        <v>0</v>
      </c>
      <c r="AH463" s="16">
        <v>0</v>
      </c>
    </row>
    <row r="464" spans="1:34" x14ac:dyDescent="0.25">
      <c r="A464" t="s">
        <v>215</v>
      </c>
      <c r="B464" t="s">
        <v>215</v>
      </c>
      <c r="C464" t="s">
        <v>1033</v>
      </c>
      <c r="D464" t="s">
        <v>1655</v>
      </c>
      <c r="E464" t="s">
        <v>241</v>
      </c>
      <c r="F464">
        <v>1207</v>
      </c>
      <c r="G464">
        <v>1.9</v>
      </c>
      <c r="H464">
        <v>6</v>
      </c>
      <c r="I464">
        <v>65</v>
      </c>
      <c r="J464">
        <v>6.77</v>
      </c>
      <c r="K464">
        <v>112</v>
      </c>
      <c r="L464">
        <v>0.59</v>
      </c>
      <c r="M464">
        <v>0.1</v>
      </c>
      <c r="N464">
        <v>0.14000000000000001</v>
      </c>
      <c r="O464">
        <v>2.1999999999999999E-2</v>
      </c>
      <c r="P464">
        <v>0</v>
      </c>
      <c r="Q464">
        <v>19</v>
      </c>
      <c r="R464">
        <v>2.8</v>
      </c>
      <c r="S464">
        <v>458</v>
      </c>
      <c r="T464">
        <v>20</v>
      </c>
      <c r="U464">
        <v>7.4</v>
      </c>
      <c r="V464">
        <v>68</v>
      </c>
      <c r="W464">
        <v>6.72</v>
      </c>
      <c r="X464">
        <v>58</v>
      </c>
      <c r="Y464">
        <v>3.3</v>
      </c>
      <c r="Z464">
        <v>0.03</v>
      </c>
      <c r="AA464">
        <v>0.24</v>
      </c>
      <c r="AB464">
        <v>2.5999999999999999E-3</v>
      </c>
      <c r="AC464">
        <v>0</v>
      </c>
      <c r="AD464">
        <v>13</v>
      </c>
      <c r="AE464">
        <v>1.3</v>
      </c>
      <c r="AF464">
        <v>212</v>
      </c>
      <c r="AG464" s="16">
        <v>2.7899999999999998E-2</v>
      </c>
      <c r="AH464" s="16">
        <v>7.0000000000000001E-3</v>
      </c>
    </row>
    <row r="465" spans="1:34" x14ac:dyDescent="0.25">
      <c r="A465" t="s">
        <v>539</v>
      </c>
      <c r="B465" t="s">
        <v>539</v>
      </c>
      <c r="C465" t="s">
        <v>1034</v>
      </c>
      <c r="D465" t="s">
        <v>1656</v>
      </c>
      <c r="E465" t="s">
        <v>579</v>
      </c>
      <c r="F465">
        <v>106172</v>
      </c>
      <c r="G465">
        <v>1.57</v>
      </c>
      <c r="H465">
        <v>17</v>
      </c>
      <c r="I465">
        <v>6.3</v>
      </c>
      <c r="J465">
        <v>5.67</v>
      </c>
      <c r="K465">
        <v>23</v>
      </c>
      <c r="L465">
        <v>0.18</v>
      </c>
      <c r="M465">
        <v>0.11</v>
      </c>
      <c r="N465">
        <v>0.01</v>
      </c>
      <c r="O465">
        <v>5.0000000000000001E-4</v>
      </c>
      <c r="P465">
        <v>5.0000000000000001E-4</v>
      </c>
      <c r="Q465">
        <v>4</v>
      </c>
      <c r="R465">
        <v>3.9</v>
      </c>
      <c r="S465">
        <v>27</v>
      </c>
      <c r="T465">
        <v>0.76</v>
      </c>
      <c r="U465">
        <v>8</v>
      </c>
      <c r="V465">
        <v>42</v>
      </c>
      <c r="W465">
        <v>7.1</v>
      </c>
      <c r="X465">
        <v>47</v>
      </c>
      <c r="Y465">
        <v>0</v>
      </c>
      <c r="Z465">
        <v>0.1</v>
      </c>
      <c r="AA465">
        <v>2E-3</v>
      </c>
      <c r="AB465">
        <v>5.5000000000000003E-4</v>
      </c>
      <c r="AC465">
        <v>0</v>
      </c>
      <c r="AD465">
        <v>2.4</v>
      </c>
      <c r="AE465">
        <v>2.2000000000000002</v>
      </c>
      <c r="AF465">
        <v>75</v>
      </c>
      <c r="AG465" s="16">
        <v>7.1199999999999999E-2</v>
      </c>
      <c r="AH465" s="16">
        <v>4.6899999999999997E-2</v>
      </c>
    </row>
    <row r="466" spans="1:34" x14ac:dyDescent="0.25">
      <c r="A466" t="s">
        <v>539</v>
      </c>
      <c r="B466" t="s">
        <v>539</v>
      </c>
      <c r="C466" t="s">
        <v>1035</v>
      </c>
      <c r="D466" t="s">
        <v>1657</v>
      </c>
      <c r="E466" t="s">
        <v>579</v>
      </c>
      <c r="F466">
        <v>106172</v>
      </c>
      <c r="G466">
        <v>1.17</v>
      </c>
      <c r="H466">
        <v>12</v>
      </c>
      <c r="I466">
        <v>7</v>
      </c>
      <c r="J466">
        <v>5.66</v>
      </c>
      <c r="K466">
        <v>29</v>
      </c>
      <c r="L466">
        <v>0.44</v>
      </c>
      <c r="M466">
        <v>0.11</v>
      </c>
      <c r="N466">
        <v>5.0000000000000001E-3</v>
      </c>
      <c r="O466">
        <v>5.0000000000000001E-4</v>
      </c>
      <c r="P466">
        <v>5.0000000000000001E-4</v>
      </c>
      <c r="Q466">
        <v>5</v>
      </c>
      <c r="R466">
        <v>3.6</v>
      </c>
      <c r="S466">
        <v>64</v>
      </c>
      <c r="T466">
        <v>2.7</v>
      </c>
      <c r="U466">
        <v>10</v>
      </c>
      <c r="V466">
        <v>30</v>
      </c>
      <c r="W466">
        <v>6.61</v>
      </c>
      <c r="X466">
        <v>33</v>
      </c>
      <c r="Y466">
        <v>0.03</v>
      </c>
      <c r="Z466">
        <v>3.7999999999999999E-2</v>
      </c>
      <c r="AA466">
        <v>3.7999999999999999E-2</v>
      </c>
      <c r="AB466">
        <v>1E-3</v>
      </c>
      <c r="AC466">
        <v>0</v>
      </c>
      <c r="AD466">
        <v>4</v>
      </c>
      <c r="AE466">
        <v>3.3</v>
      </c>
      <c r="AF466">
        <v>91</v>
      </c>
      <c r="AG466" s="16">
        <v>0.1</v>
      </c>
      <c r="AH466" s="16">
        <v>0.10299999999999999</v>
      </c>
    </row>
    <row r="467" spans="1:34" x14ac:dyDescent="0.25">
      <c r="A467" t="s">
        <v>539</v>
      </c>
      <c r="B467" t="s">
        <v>540</v>
      </c>
      <c r="C467" t="s">
        <v>725</v>
      </c>
      <c r="D467" t="s">
        <v>1355</v>
      </c>
      <c r="E467" t="s">
        <v>579</v>
      </c>
      <c r="F467">
        <v>106172</v>
      </c>
      <c r="G467">
        <v>3.3</v>
      </c>
      <c r="H467">
        <v>34</v>
      </c>
      <c r="I467">
        <v>8</v>
      </c>
      <c r="J467">
        <v>5.37</v>
      </c>
      <c r="K467">
        <v>18</v>
      </c>
      <c r="L467">
        <v>0.24</v>
      </c>
      <c r="M467">
        <v>0.106</v>
      </c>
      <c r="N467">
        <v>6.7000000000000004E-2</v>
      </c>
      <c r="O467">
        <v>4.0000000000000001E-3</v>
      </c>
      <c r="P467">
        <v>5.0000000000000001E-3</v>
      </c>
      <c r="Q467">
        <v>4</v>
      </c>
      <c r="R467">
        <v>4.5</v>
      </c>
      <c r="S467">
        <v>42</v>
      </c>
      <c r="T467">
        <v>2</v>
      </c>
      <c r="U467">
        <v>10</v>
      </c>
      <c r="V467">
        <v>67</v>
      </c>
      <c r="W467">
        <v>6.37</v>
      </c>
      <c r="X467">
        <v>42</v>
      </c>
      <c r="Y467">
        <v>0.28999999999999998</v>
      </c>
      <c r="Z467">
        <v>0.04</v>
      </c>
      <c r="AA467">
        <v>0.48</v>
      </c>
      <c r="AB467">
        <v>4.0000000000000001E-3</v>
      </c>
      <c r="AC467">
        <v>0</v>
      </c>
      <c r="AD467">
        <v>4</v>
      </c>
      <c r="AE467">
        <v>5.0999999999999996</v>
      </c>
      <c r="AF467">
        <v>102</v>
      </c>
      <c r="AG467" s="16">
        <v>0.106</v>
      </c>
      <c r="AH467" s="16">
        <v>0.15</v>
      </c>
    </row>
    <row r="468" spans="1:34" x14ac:dyDescent="0.25">
      <c r="A468" t="s">
        <v>1036</v>
      </c>
      <c r="B468" t="s">
        <v>216</v>
      </c>
      <c r="C468" t="s">
        <v>613</v>
      </c>
      <c r="D468" t="s">
        <v>1658</v>
      </c>
      <c r="E468" t="s">
        <v>241</v>
      </c>
      <c r="F468">
        <v>115</v>
      </c>
      <c r="G468">
        <v>0.3</v>
      </c>
      <c r="H468">
        <v>5</v>
      </c>
      <c r="I468">
        <v>98</v>
      </c>
      <c r="J468">
        <v>7.71</v>
      </c>
      <c r="K468">
        <v>74</v>
      </c>
      <c r="L468">
        <v>5.0000000000000001E-3</v>
      </c>
      <c r="M468">
        <v>0.06</v>
      </c>
      <c r="N468">
        <v>4.0000000000000001E-3</v>
      </c>
      <c r="O468">
        <v>4.3E-3</v>
      </c>
      <c r="P468">
        <v>1.2E-2</v>
      </c>
      <c r="Q468">
        <v>14</v>
      </c>
      <c r="R468">
        <v>1.9</v>
      </c>
      <c r="S468">
        <v>153</v>
      </c>
      <c r="T468">
        <v>1</v>
      </c>
      <c r="U468">
        <v>6</v>
      </c>
      <c r="V468">
        <v>115</v>
      </c>
      <c r="W468">
        <v>8.08</v>
      </c>
      <c r="X468">
        <v>73</v>
      </c>
      <c r="Y468">
        <v>0.23</v>
      </c>
      <c r="Z468">
        <v>0.01</v>
      </c>
      <c r="AA468">
        <v>1.7000000000000001E-2</v>
      </c>
      <c r="AB468">
        <v>4.1000000000000003E-3</v>
      </c>
      <c r="AC468">
        <v>1.4E-2</v>
      </c>
      <c r="AD468">
        <v>14</v>
      </c>
      <c r="AE468">
        <v>2.6</v>
      </c>
      <c r="AF468">
        <v>158</v>
      </c>
      <c r="AG468" s="16">
        <v>0</v>
      </c>
      <c r="AH468" s="16">
        <v>0</v>
      </c>
    </row>
    <row r="469" spans="1:34" x14ac:dyDescent="0.25">
      <c r="A469" t="s">
        <v>541</v>
      </c>
      <c r="B469" t="s">
        <v>541</v>
      </c>
      <c r="C469" t="s">
        <v>1037</v>
      </c>
      <c r="D469" t="s">
        <v>1659</v>
      </c>
      <c r="E469" t="s">
        <v>579</v>
      </c>
      <c r="F469">
        <v>201</v>
      </c>
      <c r="G469">
        <v>0.65</v>
      </c>
      <c r="H469">
        <v>42</v>
      </c>
      <c r="I469">
        <v>37</v>
      </c>
      <c r="J469">
        <v>6.95</v>
      </c>
      <c r="K469">
        <v>41</v>
      </c>
      <c r="L469">
        <v>0.04</v>
      </c>
      <c r="M469">
        <v>4.2999999999999997E-2</v>
      </c>
      <c r="N469">
        <v>0</v>
      </c>
      <c r="O469">
        <v>0</v>
      </c>
      <c r="P469">
        <v>0</v>
      </c>
      <c r="Q469">
        <v>3</v>
      </c>
      <c r="R469">
        <v>9.5</v>
      </c>
      <c r="S469">
        <v>68</v>
      </c>
      <c r="T469">
        <v>1.5</v>
      </c>
      <c r="U469">
        <v>35</v>
      </c>
      <c r="V469">
        <v>38</v>
      </c>
      <c r="W469">
        <v>6.87</v>
      </c>
      <c r="X469">
        <v>41</v>
      </c>
      <c r="Y469">
        <v>0</v>
      </c>
      <c r="Z469">
        <v>0.05</v>
      </c>
      <c r="AA469">
        <v>3.3000000000000002E-2</v>
      </c>
      <c r="AB469">
        <v>1.1000000000000001E-3</v>
      </c>
      <c r="AC469">
        <v>0</v>
      </c>
      <c r="AD469">
        <v>4</v>
      </c>
      <c r="AE469">
        <v>7.4</v>
      </c>
      <c r="AF469">
        <v>68</v>
      </c>
      <c r="AG469" s="16">
        <v>0</v>
      </c>
      <c r="AH469" s="16">
        <v>0</v>
      </c>
    </row>
    <row r="470" spans="1:34" x14ac:dyDescent="0.25">
      <c r="A470" t="s">
        <v>541</v>
      </c>
      <c r="B470" t="s">
        <v>541</v>
      </c>
      <c r="C470" t="s">
        <v>1038</v>
      </c>
      <c r="D470" t="s">
        <v>1660</v>
      </c>
      <c r="E470" t="s">
        <v>579</v>
      </c>
      <c r="F470">
        <v>201</v>
      </c>
      <c r="G470">
        <v>0.97</v>
      </c>
      <c r="H470">
        <v>59</v>
      </c>
      <c r="I470">
        <v>51</v>
      </c>
      <c r="J470">
        <v>6.99</v>
      </c>
      <c r="K470">
        <v>55</v>
      </c>
      <c r="L470">
        <v>0</v>
      </c>
      <c r="M470">
        <v>0.05</v>
      </c>
      <c r="N470">
        <v>5.4000000000000001E-4</v>
      </c>
      <c r="O470">
        <v>0</v>
      </c>
      <c r="P470">
        <v>1E-3</v>
      </c>
      <c r="Q470">
        <v>13</v>
      </c>
      <c r="R470">
        <v>11.2</v>
      </c>
      <c r="S470">
        <v>101</v>
      </c>
      <c r="T470">
        <v>1.1000000000000001</v>
      </c>
      <c r="U470">
        <v>68</v>
      </c>
      <c r="V470">
        <v>52</v>
      </c>
      <c r="W470">
        <v>6.86</v>
      </c>
      <c r="X470">
        <v>59</v>
      </c>
      <c r="Y470">
        <v>5.3999999999999999E-2</v>
      </c>
      <c r="Z470">
        <v>0.19</v>
      </c>
      <c r="AA470">
        <v>2.3E-2</v>
      </c>
      <c r="AB470">
        <v>1E-3</v>
      </c>
      <c r="AC470">
        <v>1E-3</v>
      </c>
      <c r="AD470">
        <v>14</v>
      </c>
      <c r="AE470">
        <v>14</v>
      </c>
      <c r="AF470">
        <v>102</v>
      </c>
      <c r="AG470" s="16">
        <v>0</v>
      </c>
      <c r="AH470" s="16">
        <v>0</v>
      </c>
    </row>
    <row r="471" spans="1:34" x14ac:dyDescent="0.25">
      <c r="A471" t="s">
        <v>542</v>
      </c>
      <c r="B471" t="s">
        <v>542</v>
      </c>
      <c r="C471" t="s">
        <v>1039</v>
      </c>
      <c r="D471" t="s">
        <v>1661</v>
      </c>
      <c r="E471" t="s">
        <v>579</v>
      </c>
      <c r="F471">
        <v>1244</v>
      </c>
      <c r="G471">
        <v>1.6</v>
      </c>
      <c r="H471">
        <v>160</v>
      </c>
      <c r="I471">
        <v>5</v>
      </c>
      <c r="J471">
        <v>4.47</v>
      </c>
      <c r="K471">
        <v>18</v>
      </c>
      <c r="L471">
        <v>0.95499999999999996</v>
      </c>
      <c r="M471">
        <v>0.08</v>
      </c>
      <c r="N471">
        <v>0.01</v>
      </c>
      <c r="O471">
        <v>1E-3</v>
      </c>
      <c r="P471">
        <v>5.0000000000000001E-3</v>
      </c>
      <c r="Q471">
        <v>4</v>
      </c>
      <c r="R471">
        <v>16.899999999999999</v>
      </c>
      <c r="S471">
        <v>44</v>
      </c>
      <c r="T471">
        <v>1.5</v>
      </c>
      <c r="U471">
        <v>86</v>
      </c>
      <c r="V471">
        <v>9.1999999999999993</v>
      </c>
      <c r="W471">
        <v>3.76</v>
      </c>
      <c r="X471">
        <v>7.2</v>
      </c>
      <c r="Y471">
        <v>0.86</v>
      </c>
      <c r="Z471">
        <v>0.06</v>
      </c>
      <c r="AA471">
        <v>1.47</v>
      </c>
      <c r="AB471">
        <v>8.9999999999999993E-3</v>
      </c>
      <c r="AC471">
        <v>0</v>
      </c>
      <c r="AD471">
        <v>7</v>
      </c>
      <c r="AE471">
        <v>14</v>
      </c>
      <c r="AF471">
        <v>76</v>
      </c>
      <c r="AG471" s="16">
        <v>0.2</v>
      </c>
      <c r="AH471" s="16">
        <v>0.70499999999999996</v>
      </c>
    </row>
    <row r="472" spans="1:34" x14ac:dyDescent="0.25">
      <c r="A472" t="s">
        <v>542</v>
      </c>
      <c r="B472" t="s">
        <v>543</v>
      </c>
      <c r="C472" t="s">
        <v>1039</v>
      </c>
      <c r="D472" t="s">
        <v>1661</v>
      </c>
      <c r="E472" t="s">
        <v>579</v>
      </c>
      <c r="F472">
        <v>1244</v>
      </c>
      <c r="G472">
        <v>1.6</v>
      </c>
      <c r="H472">
        <v>160</v>
      </c>
      <c r="I472">
        <v>5</v>
      </c>
      <c r="J472">
        <v>4.47</v>
      </c>
      <c r="K472">
        <v>18</v>
      </c>
      <c r="L472">
        <v>0.95499999999999996</v>
      </c>
      <c r="M472">
        <v>0.08</v>
      </c>
      <c r="N472">
        <v>0.01</v>
      </c>
      <c r="O472">
        <v>1E-3</v>
      </c>
      <c r="P472">
        <v>5.0000000000000001E-3</v>
      </c>
      <c r="Q472">
        <v>4</v>
      </c>
      <c r="R472">
        <v>16.899999999999999</v>
      </c>
      <c r="S472">
        <v>44</v>
      </c>
      <c r="T472">
        <v>1.5</v>
      </c>
      <c r="U472">
        <v>86</v>
      </c>
      <c r="V472">
        <v>9.1999999999999993</v>
      </c>
      <c r="W472">
        <v>3.76</v>
      </c>
      <c r="X472">
        <v>7.2</v>
      </c>
      <c r="Y472">
        <v>0.86</v>
      </c>
      <c r="Z472">
        <v>0.06</v>
      </c>
      <c r="AA472">
        <v>1.47</v>
      </c>
      <c r="AB472">
        <v>8.9999999999999993E-3</v>
      </c>
      <c r="AC472">
        <v>0</v>
      </c>
      <c r="AD472">
        <v>7</v>
      </c>
      <c r="AE472">
        <v>14</v>
      </c>
      <c r="AF472">
        <v>76</v>
      </c>
      <c r="AG472" s="16">
        <v>0.2</v>
      </c>
      <c r="AH472" s="16">
        <v>0.70499999999999996</v>
      </c>
    </row>
    <row r="473" spans="1:34" x14ac:dyDescent="0.25">
      <c r="A473" t="s">
        <v>544</v>
      </c>
      <c r="B473" t="s">
        <v>544</v>
      </c>
      <c r="C473" t="s">
        <v>1040</v>
      </c>
      <c r="D473" t="s">
        <v>1662</v>
      </c>
      <c r="E473" t="s">
        <v>579</v>
      </c>
      <c r="F473">
        <v>207</v>
      </c>
      <c r="G473">
        <v>2</v>
      </c>
      <c r="H473">
        <v>157</v>
      </c>
      <c r="I473">
        <v>27</v>
      </c>
      <c r="J473">
        <v>6.15</v>
      </c>
      <c r="K473">
        <v>38</v>
      </c>
      <c r="L473">
        <v>0.87</v>
      </c>
      <c r="M473">
        <v>4.1000000000000002E-2</v>
      </c>
      <c r="N473">
        <v>5.0000000000000001E-3</v>
      </c>
      <c r="O473">
        <v>5.0000000000000001E-4</v>
      </c>
      <c r="P473">
        <v>5.0000000000000001E-4</v>
      </c>
      <c r="Q473">
        <v>5</v>
      </c>
      <c r="R473">
        <v>17.3</v>
      </c>
      <c r="S473">
        <v>70</v>
      </c>
      <c r="T473">
        <v>1.7</v>
      </c>
      <c r="U473">
        <v>98</v>
      </c>
      <c r="V473">
        <v>16</v>
      </c>
      <c r="W473">
        <v>6.18</v>
      </c>
      <c r="X473">
        <v>15</v>
      </c>
      <c r="Y473">
        <v>0.41</v>
      </c>
      <c r="Z473">
        <v>0.04</v>
      </c>
      <c r="AA473">
        <v>0.22</v>
      </c>
      <c r="AB473">
        <v>2E-3</v>
      </c>
      <c r="AC473">
        <v>0</v>
      </c>
      <c r="AD473">
        <v>20</v>
      </c>
      <c r="AE473">
        <v>14.1</v>
      </c>
      <c r="AF473">
        <v>58</v>
      </c>
      <c r="AG473" s="16">
        <v>0.497</v>
      </c>
      <c r="AH473" s="16">
        <v>0.44</v>
      </c>
    </row>
    <row r="474" spans="1:34" x14ac:dyDescent="0.25">
      <c r="A474" t="s">
        <v>217</v>
      </c>
      <c r="B474" t="s">
        <v>371</v>
      </c>
      <c r="C474" t="s">
        <v>1041</v>
      </c>
      <c r="D474" t="s">
        <v>1663</v>
      </c>
      <c r="E474" t="s">
        <v>579</v>
      </c>
      <c r="F474">
        <v>661</v>
      </c>
      <c r="G474">
        <v>2.5</v>
      </c>
      <c r="H474">
        <v>170</v>
      </c>
      <c r="I474">
        <v>56</v>
      </c>
      <c r="J474">
        <v>6.32</v>
      </c>
      <c r="K474">
        <v>57</v>
      </c>
      <c r="L474">
        <v>0.47</v>
      </c>
      <c r="M474">
        <v>0.16</v>
      </c>
      <c r="N474">
        <v>2.3999999999999998E-3</v>
      </c>
      <c r="O474">
        <v>0</v>
      </c>
      <c r="P474">
        <v>0</v>
      </c>
      <c r="Q474">
        <v>4</v>
      </c>
      <c r="R474">
        <v>18</v>
      </c>
      <c r="S474">
        <v>109</v>
      </c>
      <c r="T474">
        <v>3</v>
      </c>
      <c r="U474">
        <v>138</v>
      </c>
      <c r="V474">
        <v>56</v>
      </c>
      <c r="W474">
        <v>6.92</v>
      </c>
      <c r="X474">
        <v>57</v>
      </c>
      <c r="Y474">
        <v>0.6</v>
      </c>
      <c r="Z474">
        <v>0.28000000000000003</v>
      </c>
      <c r="AA474">
        <v>0.159</v>
      </c>
      <c r="AB474">
        <v>1.6000000000000001E-3</v>
      </c>
      <c r="AC474">
        <v>0</v>
      </c>
      <c r="AD474">
        <v>5</v>
      </c>
      <c r="AE474">
        <v>21.2</v>
      </c>
      <c r="AF474">
        <v>127</v>
      </c>
      <c r="AG474" s="16">
        <v>0.56999999999999995</v>
      </c>
      <c r="AH474" s="16">
        <v>0.9</v>
      </c>
    </row>
    <row r="475" spans="1:34" x14ac:dyDescent="0.25">
      <c r="A475" t="s">
        <v>217</v>
      </c>
      <c r="B475" t="s">
        <v>217</v>
      </c>
      <c r="C475" t="s">
        <v>1042</v>
      </c>
      <c r="D475" t="s">
        <v>1664</v>
      </c>
      <c r="E475" t="s">
        <v>579</v>
      </c>
      <c r="F475">
        <v>661</v>
      </c>
      <c r="G475">
        <v>3.3</v>
      </c>
      <c r="H475">
        <v>160</v>
      </c>
      <c r="I475">
        <v>22</v>
      </c>
      <c r="J475">
        <v>6.43</v>
      </c>
      <c r="K475">
        <v>30</v>
      </c>
      <c r="L475">
        <v>1.1000000000000001</v>
      </c>
      <c r="M475">
        <v>9.0999999999999998E-2</v>
      </c>
      <c r="N475">
        <v>5.0000000000000001E-3</v>
      </c>
      <c r="O475">
        <v>5.0000000000000001E-4</v>
      </c>
      <c r="P475">
        <v>5.0000000000000001E-3</v>
      </c>
      <c r="Q475">
        <v>8</v>
      </c>
      <c r="R475">
        <v>19</v>
      </c>
      <c r="S475">
        <v>55</v>
      </c>
      <c r="T475">
        <v>1.7</v>
      </c>
      <c r="U475">
        <v>136</v>
      </c>
      <c r="V475">
        <v>15</v>
      </c>
      <c r="W475">
        <v>5.38</v>
      </c>
      <c r="X475">
        <v>24</v>
      </c>
      <c r="Y475">
        <v>0.34</v>
      </c>
      <c r="Z475">
        <v>3.1E-2</v>
      </c>
      <c r="AA475">
        <v>6.2E-2</v>
      </c>
      <c r="AB475">
        <v>1.1000000000000001E-3</v>
      </c>
      <c r="AC475">
        <v>0</v>
      </c>
      <c r="AD475">
        <v>10</v>
      </c>
      <c r="AE475">
        <v>18.600000000000001</v>
      </c>
      <c r="AF475">
        <v>60</v>
      </c>
      <c r="AG475" s="16">
        <v>0.49399999999999999</v>
      </c>
      <c r="AH475" s="16">
        <v>0.67900000000000005</v>
      </c>
    </row>
    <row r="476" spans="1:34" x14ac:dyDescent="0.25">
      <c r="A476" t="s">
        <v>217</v>
      </c>
      <c r="B476" t="s">
        <v>217</v>
      </c>
      <c r="C476" t="s">
        <v>613</v>
      </c>
      <c r="D476" t="s">
        <v>1665</v>
      </c>
      <c r="E476" t="s">
        <v>241</v>
      </c>
      <c r="F476">
        <v>661</v>
      </c>
      <c r="G476">
        <v>0.4</v>
      </c>
      <c r="H476">
        <v>18</v>
      </c>
      <c r="I476">
        <v>244</v>
      </c>
      <c r="J476">
        <v>8.2799999999999994</v>
      </c>
      <c r="K476">
        <v>62</v>
      </c>
      <c r="L476">
        <v>0.66</v>
      </c>
      <c r="M476">
        <v>0.11</v>
      </c>
      <c r="N476">
        <v>5.0000000000000001E-3</v>
      </c>
      <c r="O476">
        <v>5.0000000000000001E-4</v>
      </c>
      <c r="P476">
        <v>5.0000000000000001E-4</v>
      </c>
      <c r="Q476">
        <v>11</v>
      </c>
      <c r="R476">
        <v>6.5</v>
      </c>
      <c r="S476">
        <v>594</v>
      </c>
      <c r="T476">
        <v>0.67</v>
      </c>
      <c r="U476">
        <v>15</v>
      </c>
      <c r="V476">
        <v>250</v>
      </c>
      <c r="W476">
        <v>8.11</v>
      </c>
      <c r="X476">
        <v>70</v>
      </c>
      <c r="Y476">
        <v>0.62</v>
      </c>
      <c r="Z476">
        <v>0.11</v>
      </c>
      <c r="AA476">
        <v>1.4999999999999999E-2</v>
      </c>
      <c r="AB476">
        <v>0</v>
      </c>
      <c r="AC476">
        <v>0</v>
      </c>
      <c r="AD476">
        <v>9</v>
      </c>
      <c r="AE476">
        <v>4</v>
      </c>
      <c r="AF476">
        <v>622</v>
      </c>
      <c r="AG476" s="16">
        <v>0.21</v>
      </c>
      <c r="AH476" s="16">
        <v>0.1</v>
      </c>
    </row>
    <row r="477" spans="1:34" x14ac:dyDescent="0.25">
      <c r="A477" t="s">
        <v>218</v>
      </c>
      <c r="B477" t="s">
        <v>218</v>
      </c>
      <c r="C477" t="s">
        <v>1033</v>
      </c>
      <c r="D477" t="s">
        <v>1666</v>
      </c>
      <c r="E477" t="s">
        <v>241</v>
      </c>
      <c r="F477">
        <v>439</v>
      </c>
      <c r="G477">
        <v>0.98</v>
      </c>
      <c r="H477">
        <v>3</v>
      </c>
      <c r="I477">
        <v>102</v>
      </c>
      <c r="J477">
        <v>5.97</v>
      </c>
      <c r="K477">
        <v>80</v>
      </c>
      <c r="L477">
        <v>7.9000000000000001E-2</v>
      </c>
      <c r="M477">
        <v>0.16</v>
      </c>
      <c r="N477">
        <v>1.6E-2</v>
      </c>
      <c r="O477">
        <v>2E-3</v>
      </c>
      <c r="P477">
        <v>3.0999999999999999E-3</v>
      </c>
      <c r="Q477">
        <v>30</v>
      </c>
      <c r="R477">
        <v>2.1</v>
      </c>
      <c r="S477">
        <v>194</v>
      </c>
      <c r="T477">
        <v>0.73</v>
      </c>
      <c r="U477">
        <v>145</v>
      </c>
      <c r="V477">
        <v>90</v>
      </c>
      <c r="W477">
        <v>6.1</v>
      </c>
      <c r="X477">
        <v>44</v>
      </c>
      <c r="Y477">
        <v>0.38</v>
      </c>
      <c r="Z477">
        <v>0.02</v>
      </c>
      <c r="AA477">
        <v>0.38</v>
      </c>
      <c r="AB477">
        <v>3.0000000000000001E-3</v>
      </c>
      <c r="AC477">
        <v>1.8E-3</v>
      </c>
      <c r="AD477">
        <v>21</v>
      </c>
      <c r="AE477">
        <v>9.5</v>
      </c>
      <c r="AF477">
        <v>186</v>
      </c>
      <c r="AG477" s="16">
        <v>1.95E-2</v>
      </c>
      <c r="AH477" s="16">
        <v>0</v>
      </c>
    </row>
    <row r="478" spans="1:34" x14ac:dyDescent="0.25">
      <c r="A478" t="s">
        <v>219</v>
      </c>
      <c r="B478" t="s">
        <v>219</v>
      </c>
      <c r="C478" t="s">
        <v>1043</v>
      </c>
      <c r="D478" t="s">
        <v>1667</v>
      </c>
      <c r="E478" t="s">
        <v>241</v>
      </c>
      <c r="F478">
        <v>45</v>
      </c>
      <c r="G478">
        <v>0.6</v>
      </c>
      <c r="H478">
        <v>12</v>
      </c>
      <c r="I478">
        <v>110</v>
      </c>
      <c r="J478">
        <v>7.26</v>
      </c>
      <c r="K478">
        <v>190</v>
      </c>
      <c r="L478">
        <v>0.04</v>
      </c>
      <c r="M478">
        <v>2.5999999999999999E-2</v>
      </c>
      <c r="N478">
        <v>0.10199999999999999</v>
      </c>
      <c r="O478">
        <v>2.9000000000000001E-2</v>
      </c>
      <c r="P478">
        <v>5.0000000000000001E-3</v>
      </c>
      <c r="Q478">
        <v>78</v>
      </c>
      <c r="R478">
        <v>2.6</v>
      </c>
      <c r="S478">
        <v>852</v>
      </c>
      <c r="T478">
        <v>0.6</v>
      </c>
      <c r="U478">
        <v>5</v>
      </c>
      <c r="V478">
        <v>111</v>
      </c>
      <c r="W478">
        <v>7.83</v>
      </c>
      <c r="X478">
        <v>137</v>
      </c>
      <c r="Y478">
        <v>6.6000000000000003E-2</v>
      </c>
      <c r="Z478">
        <v>0.03</v>
      </c>
      <c r="AA478">
        <v>6.7999999999999996E-3</v>
      </c>
      <c r="AB478">
        <v>0</v>
      </c>
      <c r="AC478">
        <v>5.0000000000000001E-3</v>
      </c>
      <c r="AD478">
        <v>19</v>
      </c>
      <c r="AE478">
        <v>0.9</v>
      </c>
      <c r="AF478">
        <v>311</v>
      </c>
      <c r="AG478" s="16">
        <v>0</v>
      </c>
      <c r="AH478" s="16">
        <v>0</v>
      </c>
    </row>
    <row r="479" spans="1:34" x14ac:dyDescent="0.25">
      <c r="A479" t="s">
        <v>545</v>
      </c>
      <c r="B479" t="s">
        <v>545</v>
      </c>
      <c r="C479" t="s">
        <v>1044</v>
      </c>
      <c r="D479" t="s">
        <v>1668</v>
      </c>
      <c r="E479" t="s">
        <v>579</v>
      </c>
      <c r="F479">
        <v>258</v>
      </c>
      <c r="G479">
        <v>33.5</v>
      </c>
      <c r="H479">
        <v>173</v>
      </c>
      <c r="I479">
        <v>79</v>
      </c>
      <c r="J479">
        <v>5.9</v>
      </c>
      <c r="K479">
        <v>80</v>
      </c>
      <c r="L479">
        <v>0.78</v>
      </c>
      <c r="M479">
        <v>7.0000000000000007E-2</v>
      </c>
      <c r="N479">
        <v>0.09</v>
      </c>
      <c r="O479">
        <v>2E-3</v>
      </c>
      <c r="P479">
        <v>5.0000000000000001E-3</v>
      </c>
      <c r="Q479">
        <v>30.95</v>
      </c>
      <c r="R479">
        <v>9</v>
      </c>
      <c r="S479">
        <v>148</v>
      </c>
      <c r="T479">
        <v>5.0999999999999996</v>
      </c>
      <c r="U479">
        <v>85</v>
      </c>
      <c r="V479">
        <v>82</v>
      </c>
      <c r="W479">
        <v>6.8</v>
      </c>
      <c r="X479">
        <v>99</v>
      </c>
      <c r="Y479">
        <v>0.46</v>
      </c>
      <c r="Z479">
        <v>0.14000000000000001</v>
      </c>
      <c r="AA479">
        <v>0.61199999999999999</v>
      </c>
      <c r="AB479">
        <v>3.0000000000000001E-3</v>
      </c>
      <c r="AC479">
        <v>0</v>
      </c>
      <c r="AD479">
        <v>10</v>
      </c>
      <c r="AE479">
        <v>11</v>
      </c>
      <c r="AF479">
        <v>182</v>
      </c>
      <c r="AG479" s="16">
        <v>0.51300000000000001</v>
      </c>
      <c r="AH479" s="16">
        <v>0.85199999999999998</v>
      </c>
    </row>
    <row r="480" spans="1:34" x14ac:dyDescent="0.25">
      <c r="A480" t="s">
        <v>546</v>
      </c>
      <c r="B480" t="s">
        <v>546</v>
      </c>
      <c r="C480" t="s">
        <v>647</v>
      </c>
      <c r="D480" t="s">
        <v>1669</v>
      </c>
      <c r="E480" t="s">
        <v>579</v>
      </c>
      <c r="F480">
        <v>81</v>
      </c>
      <c r="G480">
        <v>1</v>
      </c>
      <c r="H480">
        <v>186</v>
      </c>
      <c r="I480">
        <v>7</v>
      </c>
      <c r="J480">
        <v>4.62</v>
      </c>
      <c r="K480">
        <v>10</v>
      </c>
      <c r="L480">
        <v>0.42</v>
      </c>
      <c r="M480">
        <v>3.2000000000000001E-2</v>
      </c>
      <c r="N480">
        <v>5.0000000000000001E-3</v>
      </c>
      <c r="O480">
        <v>8.0000000000000004E-4</v>
      </c>
      <c r="P480">
        <v>5.0000000000000001E-3</v>
      </c>
      <c r="Q480">
        <v>8</v>
      </c>
      <c r="R480">
        <v>11.6</v>
      </c>
      <c r="S480">
        <v>58</v>
      </c>
      <c r="T480">
        <v>1.3</v>
      </c>
      <c r="U480">
        <v>268</v>
      </c>
      <c r="V480">
        <v>21</v>
      </c>
      <c r="W480">
        <v>5.43</v>
      </c>
      <c r="X480">
        <v>11</v>
      </c>
      <c r="Y480">
        <v>0.34</v>
      </c>
      <c r="Z480">
        <v>0.01</v>
      </c>
      <c r="AA480">
        <v>0.107</v>
      </c>
      <c r="AB480">
        <v>2E-3</v>
      </c>
      <c r="AC480">
        <v>0</v>
      </c>
      <c r="AD480">
        <v>3</v>
      </c>
      <c r="AE480">
        <v>21.5</v>
      </c>
      <c r="AF480">
        <v>83</v>
      </c>
      <c r="AG480" s="16">
        <v>0.218</v>
      </c>
      <c r="AH480" s="16">
        <v>0.311</v>
      </c>
    </row>
    <row r="481" spans="1:34" x14ac:dyDescent="0.25">
      <c r="A481" t="s">
        <v>547</v>
      </c>
      <c r="B481" t="s">
        <v>547</v>
      </c>
      <c r="C481" t="s">
        <v>1045</v>
      </c>
      <c r="D481" t="s">
        <v>1670</v>
      </c>
      <c r="E481" t="s">
        <v>579</v>
      </c>
      <c r="F481">
        <v>408</v>
      </c>
      <c r="G481">
        <v>1.7</v>
      </c>
      <c r="H481">
        <v>106</v>
      </c>
      <c r="I481">
        <v>88</v>
      </c>
      <c r="J481">
        <v>5.05</v>
      </c>
      <c r="K481">
        <v>230</v>
      </c>
      <c r="L481">
        <v>0.8</v>
      </c>
      <c r="M481">
        <v>0.21099999999999999</v>
      </c>
      <c r="N481">
        <v>0.03</v>
      </c>
      <c r="O481">
        <v>3.3E-3</v>
      </c>
      <c r="P481">
        <v>5.0000000000000001E-3</v>
      </c>
      <c r="Q481">
        <v>120</v>
      </c>
      <c r="R481">
        <v>13.8</v>
      </c>
      <c r="S481">
        <v>350</v>
      </c>
      <c r="T481">
        <v>1.3</v>
      </c>
      <c r="U481">
        <v>75</v>
      </c>
      <c r="V481">
        <v>81</v>
      </c>
      <c r="W481">
        <v>4.76</v>
      </c>
      <c r="X481">
        <v>200</v>
      </c>
      <c r="Y481">
        <v>0.48</v>
      </c>
      <c r="Z481">
        <v>0.18</v>
      </c>
      <c r="AA481">
        <v>0.64</v>
      </c>
      <c r="AB481">
        <v>2.8999999999999998E-3</v>
      </c>
      <c r="AC481">
        <v>0</v>
      </c>
      <c r="AD481">
        <v>120</v>
      </c>
      <c r="AE481">
        <v>12.2</v>
      </c>
      <c r="AF481">
        <v>310</v>
      </c>
      <c r="AG481" s="16">
        <v>0.41499999999999998</v>
      </c>
      <c r="AH481" s="16">
        <v>0.74</v>
      </c>
    </row>
    <row r="482" spans="1:34" x14ac:dyDescent="0.25">
      <c r="A482" t="s">
        <v>220</v>
      </c>
      <c r="B482" t="s">
        <v>220</v>
      </c>
      <c r="C482" t="s">
        <v>862</v>
      </c>
      <c r="D482" t="s">
        <v>1671</v>
      </c>
      <c r="E482" t="s">
        <v>241</v>
      </c>
      <c r="F482">
        <v>6719</v>
      </c>
      <c r="G482">
        <v>1.4</v>
      </c>
      <c r="H482">
        <v>13</v>
      </c>
      <c r="I482">
        <v>190</v>
      </c>
      <c r="J482">
        <v>7.42</v>
      </c>
      <c r="K482">
        <v>203</v>
      </c>
      <c r="L482">
        <v>0.44</v>
      </c>
      <c r="M482">
        <v>0.28000000000000003</v>
      </c>
      <c r="N482">
        <v>2.1999999999999999E-2</v>
      </c>
      <c r="O482">
        <v>3.0000000000000001E-3</v>
      </c>
      <c r="P482">
        <v>5.0000000000000001E-4</v>
      </c>
      <c r="Q482">
        <v>28</v>
      </c>
      <c r="R482">
        <v>3.1</v>
      </c>
      <c r="S482">
        <v>286</v>
      </c>
      <c r="T482">
        <v>3.6</v>
      </c>
      <c r="U482">
        <v>3</v>
      </c>
      <c r="V482">
        <v>179</v>
      </c>
      <c r="W482">
        <v>7.74</v>
      </c>
      <c r="X482">
        <v>171</v>
      </c>
      <c r="Y482">
        <v>0.33</v>
      </c>
      <c r="Z482">
        <v>0.56000000000000005</v>
      </c>
      <c r="AA482">
        <v>4.4999999999999998E-2</v>
      </c>
      <c r="AB482">
        <v>0</v>
      </c>
      <c r="AC482">
        <v>0</v>
      </c>
      <c r="AD482">
        <v>9.1</v>
      </c>
      <c r="AE482">
        <v>1.7</v>
      </c>
      <c r="AF482">
        <v>252</v>
      </c>
      <c r="AG482" s="16">
        <v>2.3E-2</v>
      </c>
      <c r="AH482" s="16">
        <v>5.0999999999999995E-3</v>
      </c>
    </row>
    <row r="483" spans="1:34" x14ac:dyDescent="0.25">
      <c r="A483" t="s">
        <v>221</v>
      </c>
      <c r="B483" t="s">
        <v>221</v>
      </c>
      <c r="C483" t="s">
        <v>1046</v>
      </c>
      <c r="D483" t="s">
        <v>1672</v>
      </c>
      <c r="E483" t="s">
        <v>241</v>
      </c>
      <c r="F483">
        <v>1875</v>
      </c>
      <c r="G483">
        <v>5.9</v>
      </c>
      <c r="H483">
        <v>6</v>
      </c>
      <c r="I483">
        <v>199</v>
      </c>
      <c r="J483">
        <v>7.55</v>
      </c>
      <c r="K483">
        <v>200</v>
      </c>
      <c r="L483">
        <v>1.77</v>
      </c>
      <c r="M483">
        <v>0.11</v>
      </c>
      <c r="N483">
        <v>0.10199999999999999</v>
      </c>
      <c r="O483">
        <v>4.0000000000000001E-3</v>
      </c>
      <c r="P483">
        <v>2E-3</v>
      </c>
      <c r="Q483">
        <v>8</v>
      </c>
      <c r="R483">
        <v>1.3</v>
      </c>
      <c r="S483">
        <v>284</v>
      </c>
      <c r="T483">
        <v>0.6</v>
      </c>
      <c r="U483">
        <v>2</v>
      </c>
      <c r="V483">
        <v>180</v>
      </c>
      <c r="W483">
        <v>7.93</v>
      </c>
      <c r="X483">
        <v>190</v>
      </c>
      <c r="Y483">
        <v>0</v>
      </c>
      <c r="Z483">
        <v>0</v>
      </c>
      <c r="AA483">
        <v>0.02</v>
      </c>
      <c r="AB483">
        <v>5.5000000000000003E-4</v>
      </c>
      <c r="AC483">
        <v>0</v>
      </c>
      <c r="AD483">
        <v>7.1</v>
      </c>
      <c r="AE483">
        <v>1.5</v>
      </c>
      <c r="AF483">
        <v>270</v>
      </c>
      <c r="AG483" s="16">
        <v>5.4000000000000003E-3</v>
      </c>
      <c r="AH483" s="16">
        <v>0</v>
      </c>
    </row>
    <row r="484" spans="1:34" x14ac:dyDescent="0.25">
      <c r="A484" t="s">
        <v>548</v>
      </c>
      <c r="B484" t="s">
        <v>548</v>
      </c>
      <c r="C484" t="s">
        <v>1047</v>
      </c>
      <c r="D484" t="s">
        <v>1673</v>
      </c>
      <c r="E484" t="s">
        <v>579</v>
      </c>
      <c r="F484">
        <v>317</v>
      </c>
      <c r="G484">
        <v>1.1000000000000001</v>
      </c>
      <c r="H484">
        <v>61</v>
      </c>
      <c r="I484">
        <v>13</v>
      </c>
      <c r="J484">
        <v>6.11</v>
      </c>
      <c r="K484">
        <v>35</v>
      </c>
      <c r="L484">
        <v>0.22</v>
      </c>
      <c r="M484">
        <v>0.06</v>
      </c>
      <c r="N484">
        <v>0.02</v>
      </c>
      <c r="O484">
        <v>1E-3</v>
      </c>
      <c r="P484">
        <v>2.5000000000000001E-3</v>
      </c>
      <c r="Q484">
        <v>8.6</v>
      </c>
      <c r="R484">
        <v>11</v>
      </c>
      <c r="S484">
        <v>70</v>
      </c>
      <c r="T484">
        <v>0.7</v>
      </c>
      <c r="U484">
        <v>56</v>
      </c>
      <c r="V484">
        <v>13</v>
      </c>
      <c r="W484">
        <v>6.48</v>
      </c>
      <c r="X484">
        <v>12</v>
      </c>
      <c r="Y484">
        <v>0.2</v>
      </c>
      <c r="Z484">
        <v>3.1E-2</v>
      </c>
      <c r="AA484">
        <v>9.1999999999999998E-2</v>
      </c>
      <c r="AB484">
        <v>0</v>
      </c>
      <c r="AC484">
        <v>0</v>
      </c>
      <c r="AD484">
        <v>3</v>
      </c>
      <c r="AE484">
        <v>8.3000000000000007</v>
      </c>
      <c r="AF484">
        <v>47</v>
      </c>
      <c r="AG484" s="16">
        <v>0.249</v>
      </c>
      <c r="AH484" s="16">
        <v>0.27</v>
      </c>
    </row>
    <row r="485" spans="1:34" x14ac:dyDescent="0.25">
      <c r="A485" t="s">
        <v>549</v>
      </c>
      <c r="B485" t="s">
        <v>549</v>
      </c>
      <c r="C485" t="s">
        <v>1048</v>
      </c>
      <c r="D485" t="s">
        <v>1674</v>
      </c>
      <c r="E485" t="s">
        <v>579</v>
      </c>
      <c r="F485">
        <v>0</v>
      </c>
      <c r="G485">
        <v>1.3</v>
      </c>
      <c r="H485">
        <v>120</v>
      </c>
      <c r="I485">
        <v>21</v>
      </c>
      <c r="J485">
        <v>6.51</v>
      </c>
      <c r="K485">
        <v>30</v>
      </c>
      <c r="L485">
        <v>0.5</v>
      </c>
      <c r="M485">
        <v>1.4999999999999999E-2</v>
      </c>
      <c r="N485">
        <v>5.0000000000000001E-3</v>
      </c>
      <c r="O485">
        <v>5.0000000000000001E-4</v>
      </c>
      <c r="P485">
        <v>5.0000000000000001E-3</v>
      </c>
      <c r="Q485">
        <v>9</v>
      </c>
      <c r="R485">
        <v>13</v>
      </c>
      <c r="S485">
        <v>97</v>
      </c>
      <c r="T485">
        <v>1</v>
      </c>
      <c r="U485">
        <v>140</v>
      </c>
      <c r="V485">
        <v>38</v>
      </c>
      <c r="W485">
        <v>6.72</v>
      </c>
      <c r="X485">
        <v>60</v>
      </c>
      <c r="Y485">
        <v>0.65</v>
      </c>
      <c r="Z485">
        <v>0.64</v>
      </c>
      <c r="AA485">
        <v>2.5999999999999999E-2</v>
      </c>
      <c r="AB485">
        <v>0</v>
      </c>
      <c r="AC485">
        <v>1E-3</v>
      </c>
      <c r="AD485">
        <v>11</v>
      </c>
      <c r="AE485">
        <v>21.4</v>
      </c>
      <c r="AF485">
        <v>212</v>
      </c>
      <c r="AG485" s="16">
        <v>0.70799999999999996</v>
      </c>
      <c r="AH485" s="16">
        <v>0.24099999999999999</v>
      </c>
    </row>
    <row r="486" spans="1:34" x14ac:dyDescent="0.25">
      <c r="A486" t="s">
        <v>1049</v>
      </c>
      <c r="B486" t="s">
        <v>550</v>
      </c>
      <c r="C486" t="s">
        <v>738</v>
      </c>
      <c r="D486" t="s">
        <v>1367</v>
      </c>
      <c r="E486" t="s">
        <v>579</v>
      </c>
      <c r="F486">
        <v>853</v>
      </c>
      <c r="G486">
        <v>1.44</v>
      </c>
      <c r="H486">
        <v>100</v>
      </c>
      <c r="I486">
        <v>89</v>
      </c>
      <c r="J486">
        <v>6.75</v>
      </c>
      <c r="K486">
        <v>68</v>
      </c>
      <c r="L486">
        <v>0.27</v>
      </c>
      <c r="M486">
        <v>0.06</v>
      </c>
      <c r="N486">
        <v>5.0000000000000001E-3</v>
      </c>
      <c r="O486">
        <v>1E-3</v>
      </c>
      <c r="P486">
        <v>2.5000000000000001E-3</v>
      </c>
      <c r="Q486">
        <v>15</v>
      </c>
      <c r="R486">
        <v>15</v>
      </c>
      <c r="S486">
        <v>124</v>
      </c>
      <c r="T486">
        <v>1.8</v>
      </c>
      <c r="U486">
        <v>47</v>
      </c>
      <c r="V486">
        <v>55</v>
      </c>
      <c r="W486">
        <v>6.83</v>
      </c>
      <c r="X486">
        <v>66</v>
      </c>
      <c r="Y486">
        <v>0.11</v>
      </c>
      <c r="Z486">
        <v>0.02</v>
      </c>
      <c r="AA486">
        <v>0.65300000000000002</v>
      </c>
      <c r="AB486">
        <v>0.01</v>
      </c>
      <c r="AC486">
        <v>0</v>
      </c>
      <c r="AD486">
        <v>16</v>
      </c>
      <c r="AE486">
        <v>11.5</v>
      </c>
      <c r="AF486">
        <v>125</v>
      </c>
      <c r="AG486" s="16">
        <v>0.443</v>
      </c>
      <c r="AH486" s="16">
        <v>1.248</v>
      </c>
    </row>
    <row r="487" spans="1:34" x14ac:dyDescent="0.25">
      <c r="A487" t="s">
        <v>1050</v>
      </c>
      <c r="B487" t="s">
        <v>552</v>
      </c>
      <c r="C487" t="s">
        <v>1051</v>
      </c>
      <c r="D487" t="s">
        <v>1675</v>
      </c>
      <c r="E487" t="s">
        <v>579</v>
      </c>
      <c r="F487">
        <v>452</v>
      </c>
      <c r="G487">
        <v>1</v>
      </c>
      <c r="H487">
        <v>78</v>
      </c>
      <c r="I487">
        <v>8</v>
      </c>
      <c r="J487">
        <v>5.66</v>
      </c>
      <c r="K487">
        <v>13</v>
      </c>
      <c r="L487">
        <v>0.26</v>
      </c>
      <c r="M487">
        <v>0.06</v>
      </c>
      <c r="N487">
        <v>5.0000000000000001E-4</v>
      </c>
      <c r="O487">
        <v>5.0000000000000001E-4</v>
      </c>
      <c r="P487">
        <v>5.0000000000000001E-4</v>
      </c>
      <c r="Q487">
        <v>4</v>
      </c>
      <c r="R487">
        <v>10</v>
      </c>
      <c r="S487">
        <v>27</v>
      </c>
      <c r="T487">
        <v>3.1</v>
      </c>
      <c r="U487">
        <v>60</v>
      </c>
      <c r="V487">
        <v>13</v>
      </c>
      <c r="W487">
        <v>6</v>
      </c>
      <c r="X487">
        <v>7.8</v>
      </c>
      <c r="Y487">
        <v>0.27</v>
      </c>
      <c r="Z487">
        <v>0.17</v>
      </c>
      <c r="AA487">
        <v>0.28599999999999998</v>
      </c>
      <c r="AB487">
        <v>2E-3</v>
      </c>
      <c r="AC487">
        <v>0</v>
      </c>
      <c r="AD487">
        <v>4</v>
      </c>
      <c r="AE487">
        <v>10.1</v>
      </c>
      <c r="AF487">
        <v>112</v>
      </c>
      <c r="AG487" s="16">
        <v>0.56299999999999994</v>
      </c>
      <c r="AH487" s="16">
        <v>0.61199999999999999</v>
      </c>
    </row>
    <row r="488" spans="1:34" x14ac:dyDescent="0.25">
      <c r="A488" t="s">
        <v>1052</v>
      </c>
      <c r="B488" t="s">
        <v>222</v>
      </c>
      <c r="C488" t="s">
        <v>613</v>
      </c>
      <c r="D488" t="s">
        <v>1676</v>
      </c>
      <c r="E488" t="s">
        <v>241</v>
      </c>
      <c r="F488">
        <v>208</v>
      </c>
      <c r="G488">
        <v>2.4</v>
      </c>
      <c r="H488">
        <v>71</v>
      </c>
      <c r="I488">
        <v>67</v>
      </c>
      <c r="J488">
        <v>6.44</v>
      </c>
      <c r="K488">
        <v>116</v>
      </c>
      <c r="L488">
        <v>6.35</v>
      </c>
      <c r="M488">
        <v>1.45</v>
      </c>
      <c r="N488">
        <v>2.2000000000000001E-3</v>
      </c>
      <c r="O488">
        <v>5.0000000000000001E-4</v>
      </c>
      <c r="P488">
        <v>5.0000000000000001E-4</v>
      </c>
      <c r="Q488">
        <v>7</v>
      </c>
      <c r="R488">
        <v>8.1999999999999993</v>
      </c>
      <c r="S488">
        <v>224</v>
      </c>
      <c r="T488">
        <v>13.1</v>
      </c>
      <c r="U488">
        <v>69</v>
      </c>
      <c r="V488">
        <v>47</v>
      </c>
      <c r="W488">
        <v>6.55</v>
      </c>
      <c r="X488">
        <v>94</v>
      </c>
      <c r="Y488">
        <v>1.59</v>
      </c>
      <c r="Z488">
        <v>1.78</v>
      </c>
      <c r="AA488">
        <v>2.1000000000000001E-2</v>
      </c>
      <c r="AB488">
        <v>2E-3</v>
      </c>
      <c r="AC488">
        <v>0</v>
      </c>
      <c r="AD488">
        <v>7</v>
      </c>
      <c r="AE488">
        <v>6.9</v>
      </c>
      <c r="AF488">
        <v>190</v>
      </c>
      <c r="AG488" s="16">
        <v>0.14499999999999999</v>
      </c>
      <c r="AH488" s="16">
        <v>5.6600000000000004E-2</v>
      </c>
    </row>
    <row r="489" spans="1:34" x14ac:dyDescent="0.25">
      <c r="A489" t="s">
        <v>553</v>
      </c>
      <c r="B489" t="s">
        <v>553</v>
      </c>
      <c r="C489" t="s">
        <v>931</v>
      </c>
      <c r="D489" t="s">
        <v>1677</v>
      </c>
      <c r="E489" t="s">
        <v>579</v>
      </c>
      <c r="F489">
        <v>530</v>
      </c>
      <c r="G489">
        <v>1.2</v>
      </c>
      <c r="H489">
        <v>114</v>
      </c>
      <c r="I489">
        <v>9</v>
      </c>
      <c r="J489">
        <v>5.16</v>
      </c>
      <c r="K489">
        <v>10</v>
      </c>
      <c r="L489">
        <v>0.22</v>
      </c>
      <c r="M489">
        <v>2.5000000000000001E-2</v>
      </c>
      <c r="N489">
        <v>0.02</v>
      </c>
      <c r="O489">
        <v>5.0000000000000001E-4</v>
      </c>
      <c r="P489">
        <v>5.0000000000000001E-4</v>
      </c>
      <c r="Q489">
        <v>3.8</v>
      </c>
      <c r="R489">
        <v>10.5</v>
      </c>
      <c r="S489">
        <v>21</v>
      </c>
      <c r="T489">
        <v>1.4</v>
      </c>
      <c r="U489">
        <v>129</v>
      </c>
      <c r="V489">
        <v>11</v>
      </c>
      <c r="W489">
        <v>5.77</v>
      </c>
      <c r="X489">
        <v>6.6</v>
      </c>
      <c r="Y489">
        <v>0.89</v>
      </c>
      <c r="Z489">
        <v>0.05</v>
      </c>
      <c r="AA489">
        <v>0.317</v>
      </c>
      <c r="AB489">
        <v>3.0000000000000001E-3</v>
      </c>
      <c r="AC489">
        <v>0</v>
      </c>
      <c r="AD489">
        <v>3</v>
      </c>
      <c r="AE489">
        <v>17.2</v>
      </c>
      <c r="AF489">
        <v>53</v>
      </c>
      <c r="AG489" s="16">
        <v>0.44</v>
      </c>
      <c r="AH489" s="16">
        <v>0.78500000000000003</v>
      </c>
    </row>
    <row r="490" spans="1:34" x14ac:dyDescent="0.25">
      <c r="A490" t="s">
        <v>554</v>
      </c>
      <c r="B490" t="s">
        <v>554</v>
      </c>
      <c r="C490" t="s">
        <v>1053</v>
      </c>
      <c r="D490" t="s">
        <v>1678</v>
      </c>
      <c r="E490" t="s">
        <v>579</v>
      </c>
      <c r="F490">
        <v>101</v>
      </c>
      <c r="G490">
        <v>0.9</v>
      </c>
      <c r="H490">
        <v>72</v>
      </c>
      <c r="I490">
        <v>4</v>
      </c>
      <c r="J490">
        <v>4.99</v>
      </c>
      <c r="K490">
        <v>5.6</v>
      </c>
      <c r="L490">
        <v>0.2</v>
      </c>
      <c r="M490">
        <v>0.03</v>
      </c>
      <c r="N490">
        <v>5.0000000000000001E-3</v>
      </c>
      <c r="O490">
        <v>3.0000000000000001E-3</v>
      </c>
      <c r="P490">
        <v>2.5000000000000001E-3</v>
      </c>
      <c r="Q490">
        <v>5</v>
      </c>
      <c r="R490">
        <v>9.6999999999999993</v>
      </c>
      <c r="S490">
        <v>48</v>
      </c>
      <c r="T490">
        <v>2.7</v>
      </c>
      <c r="U490">
        <v>95</v>
      </c>
      <c r="V490">
        <v>26</v>
      </c>
      <c r="W490">
        <v>5.56</v>
      </c>
      <c r="X490">
        <v>6</v>
      </c>
      <c r="Y490">
        <v>0.35</v>
      </c>
      <c r="Z490">
        <v>0.04</v>
      </c>
      <c r="AA490">
        <v>3.3000000000000002E-2</v>
      </c>
      <c r="AB490">
        <v>2.2000000000000001E-3</v>
      </c>
      <c r="AC490">
        <v>0</v>
      </c>
      <c r="AD490">
        <v>3</v>
      </c>
      <c r="AE490">
        <v>12.2</v>
      </c>
      <c r="AF490">
        <v>42</v>
      </c>
      <c r="AG490" s="16">
        <v>0.183</v>
      </c>
      <c r="AH490" s="16">
        <v>0.2</v>
      </c>
    </row>
    <row r="491" spans="1:34" x14ac:dyDescent="0.25">
      <c r="A491" t="s">
        <v>555</v>
      </c>
      <c r="B491" t="s">
        <v>555</v>
      </c>
      <c r="C491" t="s">
        <v>1054</v>
      </c>
      <c r="D491" t="s">
        <v>1679</v>
      </c>
      <c r="E491" t="s">
        <v>579</v>
      </c>
      <c r="F491">
        <v>5</v>
      </c>
      <c r="G491">
        <v>0.99</v>
      </c>
      <c r="H491">
        <v>16</v>
      </c>
      <c r="I491">
        <v>43</v>
      </c>
      <c r="J491">
        <v>6.84</v>
      </c>
      <c r="K491">
        <v>43</v>
      </c>
      <c r="L491">
        <v>0.03</v>
      </c>
      <c r="M491">
        <v>0.02</v>
      </c>
      <c r="N491">
        <v>3.0000000000000001E-3</v>
      </c>
      <c r="O491">
        <v>4.0000000000000001E-3</v>
      </c>
      <c r="P491">
        <v>2.5000000000000001E-3</v>
      </c>
      <c r="Q491">
        <v>4</v>
      </c>
      <c r="R491">
        <v>3.9</v>
      </c>
      <c r="S491">
        <v>70</v>
      </c>
      <c r="T491">
        <v>1.3</v>
      </c>
      <c r="U491">
        <v>24</v>
      </c>
      <c r="V491">
        <v>45</v>
      </c>
      <c r="W491">
        <v>7.03</v>
      </c>
      <c r="X491">
        <v>47</v>
      </c>
      <c r="Y491">
        <v>0.32</v>
      </c>
      <c r="Z491">
        <v>0.33</v>
      </c>
      <c r="AA491">
        <v>4.5999999999999999E-2</v>
      </c>
      <c r="AB491">
        <v>1.1000000000000001E-3</v>
      </c>
      <c r="AC491">
        <v>1.2999999999999999E-3</v>
      </c>
      <c r="AD491">
        <v>3</v>
      </c>
      <c r="AE491">
        <v>4</v>
      </c>
      <c r="AF491">
        <v>76</v>
      </c>
      <c r="AG491" s="16">
        <v>0</v>
      </c>
      <c r="AH491" s="16">
        <v>0</v>
      </c>
    </row>
    <row r="492" spans="1:34" x14ac:dyDescent="0.25">
      <c r="A492" t="s">
        <v>557</v>
      </c>
      <c r="B492" t="s">
        <v>557</v>
      </c>
      <c r="C492" t="s">
        <v>618</v>
      </c>
      <c r="D492" t="s">
        <v>1680</v>
      </c>
      <c r="E492" t="s">
        <v>579</v>
      </c>
      <c r="F492">
        <v>53</v>
      </c>
      <c r="G492">
        <v>1.18</v>
      </c>
      <c r="H492">
        <v>110</v>
      </c>
      <c r="I492">
        <v>10</v>
      </c>
      <c r="J492">
        <v>5.77</v>
      </c>
      <c r="K492">
        <v>13</v>
      </c>
      <c r="L492">
        <v>0.7</v>
      </c>
      <c r="M492">
        <v>0.05</v>
      </c>
      <c r="N492">
        <v>0.02</v>
      </c>
      <c r="O492">
        <v>3.0000000000000001E-3</v>
      </c>
      <c r="P492">
        <v>5.0000000000000001E-3</v>
      </c>
      <c r="Q492">
        <v>6.6</v>
      </c>
      <c r="R492">
        <v>12</v>
      </c>
      <c r="S492">
        <v>80</v>
      </c>
      <c r="T492">
        <v>1.5</v>
      </c>
      <c r="U492">
        <v>110</v>
      </c>
      <c r="V492">
        <v>7.3</v>
      </c>
      <c r="W492">
        <v>6.13</v>
      </c>
      <c r="X492">
        <v>13</v>
      </c>
      <c r="Y492">
        <v>0.59</v>
      </c>
      <c r="Z492">
        <v>4.2000000000000003E-2</v>
      </c>
      <c r="AA492">
        <v>0.156</v>
      </c>
      <c r="AB492">
        <v>0</v>
      </c>
      <c r="AC492">
        <v>0</v>
      </c>
      <c r="AD492">
        <v>4</v>
      </c>
      <c r="AE492">
        <v>12.8</v>
      </c>
      <c r="AF492">
        <v>62</v>
      </c>
      <c r="AG492" s="16">
        <v>0.31</v>
      </c>
      <c r="AH492" s="16">
        <v>0.37</v>
      </c>
    </row>
    <row r="493" spans="1:34" x14ac:dyDescent="0.25">
      <c r="A493" t="s">
        <v>224</v>
      </c>
      <c r="B493" t="s">
        <v>224</v>
      </c>
      <c r="C493" t="s">
        <v>1055</v>
      </c>
      <c r="D493" t="s">
        <v>1681</v>
      </c>
      <c r="E493" t="s">
        <v>241</v>
      </c>
      <c r="F493">
        <v>135</v>
      </c>
      <c r="G493">
        <v>7.1</v>
      </c>
      <c r="H493">
        <v>7</v>
      </c>
      <c r="I493">
        <v>159</v>
      </c>
      <c r="J493">
        <v>7.77</v>
      </c>
      <c r="K493">
        <v>138</v>
      </c>
      <c r="L493">
        <v>0.14000000000000001</v>
      </c>
      <c r="M493">
        <v>6.0000000000000001E-3</v>
      </c>
      <c r="N493">
        <v>2.1000000000000001E-2</v>
      </c>
      <c r="O493">
        <v>2E-3</v>
      </c>
      <c r="P493">
        <v>5.0000000000000001E-4</v>
      </c>
      <c r="Q493">
        <v>29</v>
      </c>
      <c r="R493">
        <v>0.7</v>
      </c>
      <c r="S493">
        <v>340</v>
      </c>
      <c r="T493">
        <v>1.1000000000000001</v>
      </c>
      <c r="U493">
        <v>4</v>
      </c>
      <c r="V493">
        <v>145</v>
      </c>
      <c r="W493">
        <v>7.8</v>
      </c>
      <c r="X493">
        <v>121</v>
      </c>
      <c r="Y493">
        <v>0</v>
      </c>
      <c r="Z493">
        <v>4.5999999999999999E-3</v>
      </c>
      <c r="AA493">
        <v>1.7999999999999999E-2</v>
      </c>
      <c r="AB493">
        <v>8.5999999999999998E-4</v>
      </c>
      <c r="AC493">
        <v>0</v>
      </c>
      <c r="AD493">
        <v>25</v>
      </c>
      <c r="AE493">
        <v>0.98</v>
      </c>
      <c r="AF493">
        <v>297</v>
      </c>
      <c r="AG493" s="16">
        <v>0</v>
      </c>
      <c r="AH493" s="16">
        <v>0</v>
      </c>
    </row>
    <row r="494" spans="1:34" x14ac:dyDescent="0.25">
      <c r="A494" t="s">
        <v>558</v>
      </c>
      <c r="B494" t="s">
        <v>558</v>
      </c>
      <c r="C494" t="s">
        <v>1056</v>
      </c>
      <c r="D494" t="s">
        <v>1682</v>
      </c>
      <c r="E494" t="s">
        <v>579</v>
      </c>
      <c r="F494">
        <v>7397</v>
      </c>
      <c r="G494">
        <v>1.7</v>
      </c>
      <c r="H494">
        <v>17</v>
      </c>
      <c r="I494">
        <v>7</v>
      </c>
      <c r="J494">
        <v>5.91</v>
      </c>
      <c r="K494">
        <v>6.5</v>
      </c>
      <c r="L494">
        <v>0.08</v>
      </c>
      <c r="M494">
        <v>0.09</v>
      </c>
      <c r="N494">
        <v>0.06</v>
      </c>
      <c r="O494">
        <v>5.0000000000000001E-3</v>
      </c>
      <c r="P494">
        <v>2.5000000000000001E-2</v>
      </c>
      <c r="Q494">
        <v>7</v>
      </c>
      <c r="R494">
        <v>4.0999999999999996</v>
      </c>
      <c r="S494">
        <v>50</v>
      </c>
      <c r="T494">
        <v>6.4</v>
      </c>
      <c r="U494">
        <v>10</v>
      </c>
      <c r="V494">
        <v>18</v>
      </c>
      <c r="W494">
        <v>6.05</v>
      </c>
      <c r="X494">
        <v>15</v>
      </c>
      <c r="Y494">
        <v>0.34</v>
      </c>
      <c r="Z494">
        <v>0.18</v>
      </c>
      <c r="AA494">
        <v>0.21299999999999999</v>
      </c>
      <c r="AB494">
        <v>1.5E-3</v>
      </c>
      <c r="AC494">
        <v>0</v>
      </c>
      <c r="AD494">
        <v>4</v>
      </c>
      <c r="AE494">
        <v>4.3</v>
      </c>
      <c r="AF494">
        <v>68</v>
      </c>
      <c r="AG494" s="16">
        <v>0.53800000000000003</v>
      </c>
      <c r="AH494" s="16">
        <v>0.26200000000000001</v>
      </c>
    </row>
    <row r="495" spans="1:34" x14ac:dyDescent="0.25">
      <c r="A495" t="s">
        <v>559</v>
      </c>
      <c r="B495" t="s">
        <v>559</v>
      </c>
      <c r="C495" t="s">
        <v>1057</v>
      </c>
      <c r="D495" t="s">
        <v>1683</v>
      </c>
      <c r="E495" t="s">
        <v>579</v>
      </c>
      <c r="F495">
        <v>570</v>
      </c>
      <c r="G495">
        <v>2.2999999999999998</v>
      </c>
      <c r="H495">
        <v>153</v>
      </c>
      <c r="I495">
        <v>20</v>
      </c>
      <c r="J495">
        <v>5.27</v>
      </c>
      <c r="K495">
        <v>9</v>
      </c>
      <c r="L495">
        <v>0.68</v>
      </c>
      <c r="M495">
        <v>5.2999999999999999E-2</v>
      </c>
      <c r="N495">
        <v>0.11</v>
      </c>
      <c r="O495">
        <v>2E-3</v>
      </c>
      <c r="P495">
        <v>5.0000000000000001E-4</v>
      </c>
      <c r="Q495">
        <v>8</v>
      </c>
      <c r="R495">
        <v>15</v>
      </c>
      <c r="S495">
        <v>44</v>
      </c>
      <c r="T495">
        <v>1.3</v>
      </c>
      <c r="U495">
        <v>216</v>
      </c>
      <c r="V495">
        <v>28</v>
      </c>
      <c r="W495">
        <v>4.4000000000000004</v>
      </c>
      <c r="X495">
        <v>13</v>
      </c>
      <c r="Y495">
        <v>0.59</v>
      </c>
      <c r="Z495">
        <v>0.04</v>
      </c>
      <c r="AA495">
        <v>0.64800000000000002</v>
      </c>
      <c r="AB495">
        <v>4.0000000000000001E-3</v>
      </c>
      <c r="AC495">
        <v>0</v>
      </c>
      <c r="AD495">
        <v>3</v>
      </c>
      <c r="AE495">
        <v>24.8</v>
      </c>
      <c r="AF495">
        <v>72</v>
      </c>
      <c r="AG495" s="16">
        <v>0.60199999999999998</v>
      </c>
      <c r="AH495" s="16">
        <v>0.74299999999999999</v>
      </c>
    </row>
    <row r="496" spans="1:34" x14ac:dyDescent="0.25">
      <c r="A496" t="s">
        <v>559</v>
      </c>
      <c r="B496" t="s">
        <v>559</v>
      </c>
      <c r="C496" t="s">
        <v>1058</v>
      </c>
      <c r="D496" t="s">
        <v>1684</v>
      </c>
      <c r="E496" t="s">
        <v>579</v>
      </c>
      <c r="F496">
        <v>570</v>
      </c>
      <c r="G496">
        <v>1.5</v>
      </c>
      <c r="H496">
        <v>86</v>
      </c>
      <c r="I496">
        <v>0</v>
      </c>
      <c r="J496">
        <v>5.77</v>
      </c>
      <c r="K496">
        <v>4</v>
      </c>
      <c r="L496">
        <v>0.18</v>
      </c>
      <c r="M496">
        <v>0.03</v>
      </c>
      <c r="N496">
        <v>0</v>
      </c>
      <c r="O496">
        <v>0</v>
      </c>
      <c r="P496">
        <v>0</v>
      </c>
      <c r="Q496">
        <v>3</v>
      </c>
      <c r="R496">
        <v>7.4</v>
      </c>
      <c r="S496">
        <v>24</v>
      </c>
      <c r="T496">
        <v>3.4</v>
      </c>
      <c r="U496">
        <v>72</v>
      </c>
      <c r="V496">
        <v>22</v>
      </c>
      <c r="W496">
        <v>6.48</v>
      </c>
      <c r="X496">
        <v>20</v>
      </c>
      <c r="Y496">
        <v>0.3</v>
      </c>
      <c r="Z496">
        <v>0.12</v>
      </c>
      <c r="AA496">
        <v>1.1200000000000001</v>
      </c>
      <c r="AB496">
        <v>6.0000000000000001E-3</v>
      </c>
      <c r="AC496">
        <v>0</v>
      </c>
      <c r="AD496">
        <v>3</v>
      </c>
      <c r="AE496">
        <v>5.4</v>
      </c>
      <c r="AF496">
        <v>87</v>
      </c>
      <c r="AG496" s="16">
        <v>0.70399999999999996</v>
      </c>
      <c r="AH496" s="16">
        <v>0.78800000000000003</v>
      </c>
    </row>
    <row r="497" spans="1:34" x14ac:dyDescent="0.25">
      <c r="A497" t="s">
        <v>560</v>
      </c>
      <c r="B497" t="s">
        <v>561</v>
      </c>
      <c r="C497" t="s">
        <v>1059</v>
      </c>
      <c r="D497" t="s">
        <v>1685</v>
      </c>
      <c r="E497" t="s">
        <v>579</v>
      </c>
      <c r="F497">
        <v>137</v>
      </c>
      <c r="G497">
        <v>1.6</v>
      </c>
      <c r="H497">
        <v>55</v>
      </c>
      <c r="I497">
        <v>0</v>
      </c>
      <c r="J497">
        <v>5.36</v>
      </c>
      <c r="K497">
        <v>3</v>
      </c>
      <c r="L497">
        <v>0.14000000000000001</v>
      </c>
      <c r="M497">
        <v>2.8000000000000001E-2</v>
      </c>
      <c r="N497">
        <v>4.2000000000000003E-2</v>
      </c>
      <c r="O497">
        <v>0</v>
      </c>
      <c r="P497">
        <v>0</v>
      </c>
      <c r="Q497">
        <v>3</v>
      </c>
      <c r="R497">
        <v>7.3</v>
      </c>
      <c r="S497">
        <v>17</v>
      </c>
      <c r="T497">
        <v>9.9</v>
      </c>
      <c r="U497">
        <v>48</v>
      </c>
      <c r="V497">
        <v>24</v>
      </c>
      <c r="W497">
        <v>5.95</v>
      </c>
      <c r="X497">
        <v>3.2</v>
      </c>
      <c r="Y497">
        <v>1.6</v>
      </c>
      <c r="Z497">
        <v>0.37</v>
      </c>
      <c r="AA497">
        <v>8.5999999999999993E-2</v>
      </c>
      <c r="AB497">
        <v>1.4E-3</v>
      </c>
      <c r="AC497">
        <v>0</v>
      </c>
      <c r="AD497">
        <v>3.2</v>
      </c>
      <c r="AE497">
        <v>8</v>
      </c>
      <c r="AF497">
        <v>49</v>
      </c>
      <c r="AG497" s="16">
        <v>0.39600000000000002</v>
      </c>
      <c r="AH497" s="16">
        <v>0.48699999999999999</v>
      </c>
    </row>
    <row r="498" spans="1:34" x14ac:dyDescent="0.25">
      <c r="A498" t="s">
        <v>1060</v>
      </c>
      <c r="B498" t="s">
        <v>417</v>
      </c>
      <c r="C498" t="s">
        <v>1061</v>
      </c>
      <c r="D498" t="s">
        <v>1686</v>
      </c>
      <c r="E498" t="s">
        <v>579</v>
      </c>
      <c r="F498">
        <v>1827</v>
      </c>
      <c r="G498">
        <v>2.5</v>
      </c>
      <c r="H498">
        <v>94</v>
      </c>
      <c r="I498">
        <v>7</v>
      </c>
      <c r="J498">
        <v>4.5599999999999996</v>
      </c>
      <c r="K498">
        <v>7</v>
      </c>
      <c r="L498">
        <v>0.56999999999999995</v>
      </c>
      <c r="M498">
        <v>0.19</v>
      </c>
      <c r="N498">
        <v>0.05</v>
      </c>
      <c r="O498">
        <v>4.0000000000000001E-3</v>
      </c>
      <c r="P498">
        <v>5.0000000000000001E-3</v>
      </c>
      <c r="Q498">
        <v>7</v>
      </c>
      <c r="R498">
        <v>11.4</v>
      </c>
      <c r="S498">
        <v>49</v>
      </c>
      <c r="T498">
        <v>2.1</v>
      </c>
      <c r="U498">
        <v>49</v>
      </c>
      <c r="V498">
        <v>21</v>
      </c>
      <c r="W498">
        <v>4.46</v>
      </c>
      <c r="X498">
        <v>12</v>
      </c>
      <c r="Y498">
        <v>0.47</v>
      </c>
      <c r="Z498">
        <v>0.31</v>
      </c>
      <c r="AA498">
        <v>0.62</v>
      </c>
      <c r="AB498">
        <v>6.0000000000000001E-3</v>
      </c>
      <c r="AC498">
        <v>0</v>
      </c>
      <c r="AD498">
        <v>3</v>
      </c>
      <c r="AE498">
        <v>11.6</v>
      </c>
      <c r="AF498">
        <v>74</v>
      </c>
      <c r="AG498" s="16">
        <v>0.55500000000000005</v>
      </c>
      <c r="AH498" s="16">
        <v>0.71199999999999997</v>
      </c>
    </row>
    <row r="499" spans="1:34" x14ac:dyDescent="0.25">
      <c r="A499" t="s">
        <v>1060</v>
      </c>
      <c r="B499" t="s">
        <v>437</v>
      </c>
      <c r="C499" t="s">
        <v>1061</v>
      </c>
      <c r="D499" t="s">
        <v>1686</v>
      </c>
      <c r="E499" t="s">
        <v>579</v>
      </c>
      <c r="F499">
        <v>1827</v>
      </c>
      <c r="G499">
        <v>2.5</v>
      </c>
      <c r="H499">
        <v>94</v>
      </c>
      <c r="I499">
        <v>7</v>
      </c>
      <c r="J499">
        <v>4.5599999999999996</v>
      </c>
      <c r="K499">
        <v>7</v>
      </c>
      <c r="L499">
        <v>0.56999999999999995</v>
      </c>
      <c r="M499">
        <v>0.19</v>
      </c>
      <c r="N499">
        <v>0.05</v>
      </c>
      <c r="O499">
        <v>4.0000000000000001E-3</v>
      </c>
      <c r="P499">
        <v>5.0000000000000001E-3</v>
      </c>
      <c r="Q499">
        <v>7</v>
      </c>
      <c r="R499">
        <v>11.4</v>
      </c>
      <c r="S499">
        <v>49</v>
      </c>
      <c r="T499">
        <v>2.1</v>
      </c>
      <c r="U499">
        <v>49</v>
      </c>
      <c r="V499">
        <v>21</v>
      </c>
      <c r="W499">
        <v>4.46</v>
      </c>
      <c r="X499">
        <v>12</v>
      </c>
      <c r="Y499">
        <v>0.47</v>
      </c>
      <c r="Z499">
        <v>0.31</v>
      </c>
      <c r="AA499">
        <v>0.62</v>
      </c>
      <c r="AB499">
        <v>6.0000000000000001E-3</v>
      </c>
      <c r="AC499">
        <v>0</v>
      </c>
      <c r="AD499">
        <v>3</v>
      </c>
      <c r="AE499">
        <v>11.6</v>
      </c>
      <c r="AF499">
        <v>74</v>
      </c>
      <c r="AG499" s="16">
        <v>0.55500000000000005</v>
      </c>
      <c r="AH499" s="16">
        <v>0.71199999999999997</v>
      </c>
    </row>
    <row r="500" spans="1:34" x14ac:dyDescent="0.25">
      <c r="A500" t="s">
        <v>1060</v>
      </c>
      <c r="B500" t="s">
        <v>494</v>
      </c>
      <c r="C500" t="s">
        <v>1061</v>
      </c>
      <c r="D500" t="s">
        <v>1686</v>
      </c>
      <c r="E500" t="s">
        <v>579</v>
      </c>
      <c r="F500">
        <v>1827</v>
      </c>
      <c r="G500">
        <v>2.5</v>
      </c>
      <c r="H500">
        <v>94</v>
      </c>
      <c r="I500">
        <v>7</v>
      </c>
      <c r="J500">
        <v>4.5599999999999996</v>
      </c>
      <c r="K500">
        <v>7</v>
      </c>
      <c r="L500">
        <v>0.56999999999999995</v>
      </c>
      <c r="M500">
        <v>0.19</v>
      </c>
      <c r="N500">
        <v>0.05</v>
      </c>
      <c r="O500">
        <v>4.0000000000000001E-3</v>
      </c>
      <c r="P500">
        <v>5.0000000000000001E-3</v>
      </c>
      <c r="Q500">
        <v>7</v>
      </c>
      <c r="R500">
        <v>11.4</v>
      </c>
      <c r="S500">
        <v>49</v>
      </c>
      <c r="T500">
        <v>2.1</v>
      </c>
      <c r="U500">
        <v>49</v>
      </c>
      <c r="V500">
        <v>21</v>
      </c>
      <c r="W500">
        <v>4.46</v>
      </c>
      <c r="X500">
        <v>12</v>
      </c>
      <c r="Y500">
        <v>0.47</v>
      </c>
      <c r="Z500">
        <v>0.31</v>
      </c>
      <c r="AA500">
        <v>0.62</v>
      </c>
      <c r="AB500">
        <v>6.0000000000000001E-3</v>
      </c>
      <c r="AC500">
        <v>0</v>
      </c>
      <c r="AD500">
        <v>3</v>
      </c>
      <c r="AE500">
        <v>11.6</v>
      </c>
      <c r="AF500">
        <v>74</v>
      </c>
      <c r="AG500" s="16">
        <v>0.55500000000000005</v>
      </c>
      <c r="AH500" s="16">
        <v>0.71199999999999997</v>
      </c>
    </row>
    <row r="501" spans="1:34" x14ac:dyDescent="0.25">
      <c r="A501" t="s">
        <v>1062</v>
      </c>
      <c r="B501" t="s">
        <v>562</v>
      </c>
      <c r="C501" t="s">
        <v>1063</v>
      </c>
      <c r="D501" t="s">
        <v>1687</v>
      </c>
      <c r="E501" t="s">
        <v>579</v>
      </c>
      <c r="F501">
        <v>998</v>
      </c>
      <c r="G501">
        <v>1.5</v>
      </c>
      <c r="H501">
        <v>70</v>
      </c>
      <c r="I501">
        <v>34</v>
      </c>
      <c r="J501">
        <v>6.61</v>
      </c>
      <c r="K501">
        <v>40</v>
      </c>
      <c r="L501">
        <v>0.42</v>
      </c>
      <c r="M501">
        <v>0.05</v>
      </c>
      <c r="N501">
        <v>0.36</v>
      </c>
      <c r="O501">
        <v>1E-3</v>
      </c>
      <c r="P501">
        <v>2.5000000000000001E-3</v>
      </c>
      <c r="Q501">
        <v>4.0999999999999996</v>
      </c>
      <c r="R501">
        <v>11.1</v>
      </c>
      <c r="S501">
        <v>99</v>
      </c>
      <c r="T501">
        <v>1.4</v>
      </c>
      <c r="U501">
        <v>75</v>
      </c>
      <c r="V501">
        <v>33</v>
      </c>
      <c r="W501">
        <v>6.63</v>
      </c>
      <c r="X501">
        <v>38</v>
      </c>
      <c r="Y501">
        <v>0.19</v>
      </c>
      <c r="Z501">
        <v>1.7999999999999999E-2</v>
      </c>
      <c r="AA501">
        <v>0.46</v>
      </c>
      <c r="AB501">
        <v>1E-3</v>
      </c>
      <c r="AC501">
        <v>0</v>
      </c>
      <c r="AD501">
        <v>4</v>
      </c>
      <c r="AE501">
        <v>12.9</v>
      </c>
      <c r="AF501">
        <v>101</v>
      </c>
      <c r="AG501" s="16">
        <v>0.34</v>
      </c>
      <c r="AH501" s="16">
        <v>0.374</v>
      </c>
    </row>
    <row r="502" spans="1:34" x14ac:dyDescent="0.25">
      <c r="A502" t="s">
        <v>563</v>
      </c>
      <c r="B502" t="s">
        <v>563</v>
      </c>
      <c r="C502" t="s">
        <v>1064</v>
      </c>
      <c r="D502" t="s">
        <v>1688</v>
      </c>
      <c r="E502" t="s">
        <v>579</v>
      </c>
      <c r="F502">
        <v>576</v>
      </c>
      <c r="G502">
        <v>2.6</v>
      </c>
      <c r="H502">
        <v>54</v>
      </c>
      <c r="I502">
        <v>73</v>
      </c>
      <c r="J502">
        <v>7</v>
      </c>
      <c r="K502">
        <v>76</v>
      </c>
      <c r="L502">
        <v>0.12</v>
      </c>
      <c r="M502">
        <v>0.02</v>
      </c>
      <c r="N502">
        <v>0.03</v>
      </c>
      <c r="O502">
        <v>5.0000000000000001E-4</v>
      </c>
      <c r="P502">
        <v>2.5000000000000001E-3</v>
      </c>
      <c r="Q502">
        <v>4</v>
      </c>
      <c r="R502">
        <v>4.5</v>
      </c>
      <c r="S502">
        <v>112</v>
      </c>
      <c r="T502">
        <v>3</v>
      </c>
      <c r="U502">
        <v>16</v>
      </c>
      <c r="V502">
        <v>65</v>
      </c>
      <c r="W502">
        <v>7.16</v>
      </c>
      <c r="X502">
        <v>64</v>
      </c>
      <c r="Y502">
        <v>8.6999999999999994E-2</v>
      </c>
      <c r="Z502">
        <v>0.03</v>
      </c>
      <c r="AA502">
        <v>8.4000000000000005E-2</v>
      </c>
      <c r="AB502">
        <v>1E-3</v>
      </c>
      <c r="AC502">
        <v>0</v>
      </c>
      <c r="AD502">
        <v>4</v>
      </c>
      <c r="AE502">
        <v>3.3</v>
      </c>
      <c r="AF502">
        <v>123</v>
      </c>
      <c r="AG502" s="16">
        <v>0.13100000000000001</v>
      </c>
      <c r="AH502" s="16">
        <v>0.154</v>
      </c>
    </row>
    <row r="503" spans="1:34" x14ac:dyDescent="0.25">
      <c r="A503" t="s">
        <v>564</v>
      </c>
      <c r="B503" t="s">
        <v>564</v>
      </c>
      <c r="C503" t="s">
        <v>995</v>
      </c>
      <c r="D503" t="s">
        <v>1689</v>
      </c>
      <c r="E503" t="s">
        <v>579</v>
      </c>
      <c r="F503">
        <v>2269</v>
      </c>
      <c r="G503">
        <v>7.92</v>
      </c>
      <c r="H503">
        <v>95</v>
      </c>
      <c r="I503">
        <v>16</v>
      </c>
      <c r="J503">
        <v>6.24</v>
      </c>
      <c r="K503">
        <v>29</v>
      </c>
      <c r="L503">
        <v>0.52</v>
      </c>
      <c r="M503">
        <v>0.29599999999999999</v>
      </c>
      <c r="N503">
        <v>7.0000000000000007E-2</v>
      </c>
      <c r="O503">
        <v>1E-3</v>
      </c>
      <c r="P503">
        <v>5.0000000000000001E-3</v>
      </c>
      <c r="Q503">
        <v>12.7</v>
      </c>
      <c r="R503">
        <v>12</v>
      </c>
      <c r="S503">
        <v>116</v>
      </c>
      <c r="T503">
        <v>2.8</v>
      </c>
      <c r="U503">
        <v>40</v>
      </c>
      <c r="V503">
        <v>26</v>
      </c>
      <c r="W503">
        <v>5.84</v>
      </c>
      <c r="X503">
        <v>25</v>
      </c>
      <c r="Y503">
        <v>0.19</v>
      </c>
      <c r="Z503">
        <v>3.2000000000000001E-2</v>
      </c>
      <c r="AA503">
        <v>0.44600000000000001</v>
      </c>
      <c r="AB503">
        <v>2.5999999999999999E-3</v>
      </c>
      <c r="AC503">
        <v>0</v>
      </c>
      <c r="AD503">
        <v>7</v>
      </c>
      <c r="AE503">
        <v>10.3</v>
      </c>
      <c r="AF503">
        <v>92</v>
      </c>
      <c r="AG503" s="16">
        <v>0.37</v>
      </c>
      <c r="AH503" s="16">
        <v>0.35</v>
      </c>
    </row>
    <row r="504" spans="1:34" x14ac:dyDescent="0.25">
      <c r="A504" t="s">
        <v>226</v>
      </c>
      <c r="B504" t="s">
        <v>226</v>
      </c>
      <c r="C504" t="s">
        <v>613</v>
      </c>
      <c r="D504" t="s">
        <v>1690</v>
      </c>
      <c r="E504" t="s">
        <v>241</v>
      </c>
      <c r="F504">
        <v>36</v>
      </c>
      <c r="G504">
        <v>1.9</v>
      </c>
      <c r="H504">
        <v>12</v>
      </c>
      <c r="I504">
        <v>130</v>
      </c>
      <c r="J504">
        <v>7.6</v>
      </c>
      <c r="K504">
        <v>160</v>
      </c>
      <c r="L504">
        <v>0.06</v>
      </c>
      <c r="M504">
        <v>0.13</v>
      </c>
      <c r="N504">
        <v>6.0000000000000001E-3</v>
      </c>
      <c r="O504">
        <v>1E-3</v>
      </c>
      <c r="P504">
        <v>2E-3</v>
      </c>
      <c r="Q504">
        <v>11</v>
      </c>
      <c r="R504">
        <v>2.4</v>
      </c>
      <c r="S504">
        <v>249</v>
      </c>
      <c r="T504">
        <v>0.8</v>
      </c>
      <c r="U504">
        <v>7.3</v>
      </c>
      <c r="V504">
        <v>140</v>
      </c>
      <c r="W504">
        <v>7.9</v>
      </c>
      <c r="X504">
        <v>157</v>
      </c>
      <c r="Y504">
        <v>0</v>
      </c>
      <c r="Z504">
        <v>0.11</v>
      </c>
      <c r="AA504">
        <v>0.03</v>
      </c>
      <c r="AB504">
        <v>0</v>
      </c>
      <c r="AC504">
        <v>0</v>
      </c>
      <c r="AD504">
        <v>9.1999999999999993</v>
      </c>
      <c r="AE504">
        <v>2.2999999999999998</v>
      </c>
      <c r="AF504">
        <v>247</v>
      </c>
      <c r="AG504" s="16">
        <v>4.8500000000000001E-2</v>
      </c>
      <c r="AH504" s="16">
        <v>1.21E-2</v>
      </c>
    </row>
    <row r="505" spans="1:34" x14ac:dyDescent="0.25">
      <c r="A505" t="s">
        <v>233</v>
      </c>
      <c r="B505" t="s">
        <v>233</v>
      </c>
      <c r="C505" t="s">
        <v>1065</v>
      </c>
      <c r="D505" t="s">
        <v>1691</v>
      </c>
      <c r="E505" t="s">
        <v>241</v>
      </c>
      <c r="F505">
        <v>181</v>
      </c>
      <c r="G505">
        <v>2.2000000000000002</v>
      </c>
      <c r="H505">
        <v>5</v>
      </c>
      <c r="I505">
        <v>210</v>
      </c>
      <c r="J505">
        <v>7.86</v>
      </c>
      <c r="K505">
        <v>150</v>
      </c>
      <c r="L505">
        <v>0.03</v>
      </c>
      <c r="M505">
        <v>2.1000000000000001E-2</v>
      </c>
      <c r="N505">
        <v>2E-3</v>
      </c>
      <c r="O505">
        <v>1E-3</v>
      </c>
      <c r="P505">
        <v>2E-3</v>
      </c>
      <c r="Q505">
        <v>80</v>
      </c>
      <c r="R505">
        <v>2.2000000000000002</v>
      </c>
      <c r="S505">
        <v>640</v>
      </c>
      <c r="T505">
        <v>0.9</v>
      </c>
      <c r="U505">
        <v>6</v>
      </c>
      <c r="V505">
        <v>211</v>
      </c>
      <c r="W505">
        <v>8.0500000000000007</v>
      </c>
      <c r="X505">
        <v>95</v>
      </c>
      <c r="Y505">
        <v>0</v>
      </c>
      <c r="Z505">
        <v>8.9999999999999993E-3</v>
      </c>
      <c r="AA505">
        <v>2.1000000000000001E-2</v>
      </c>
      <c r="AB505">
        <v>0</v>
      </c>
      <c r="AC505">
        <v>2.0999999999999999E-3</v>
      </c>
      <c r="AD505">
        <v>57</v>
      </c>
      <c r="AE505">
        <v>1.2</v>
      </c>
      <c r="AF505">
        <v>456</v>
      </c>
      <c r="AG505" s="16">
        <v>0</v>
      </c>
      <c r="AH505" s="16">
        <v>0</v>
      </c>
    </row>
    <row r="506" spans="1:34" x14ac:dyDescent="0.25">
      <c r="A506" t="s">
        <v>233</v>
      </c>
      <c r="B506" t="s">
        <v>234</v>
      </c>
      <c r="C506" t="s">
        <v>1066</v>
      </c>
      <c r="D506" t="s">
        <v>1692</v>
      </c>
      <c r="E506" t="s">
        <v>241</v>
      </c>
      <c r="F506">
        <v>181</v>
      </c>
      <c r="G506">
        <v>3.5</v>
      </c>
      <c r="H506">
        <v>2</v>
      </c>
      <c r="I506">
        <v>220</v>
      </c>
      <c r="J506">
        <v>7.27</v>
      </c>
      <c r="K506">
        <v>152</v>
      </c>
      <c r="L506">
        <v>0.06</v>
      </c>
      <c r="M506">
        <v>1.4E-2</v>
      </c>
      <c r="N506">
        <v>8.9999999999999993E-3</v>
      </c>
      <c r="O506">
        <v>5.0000000000000001E-4</v>
      </c>
      <c r="P506">
        <v>2E-3</v>
      </c>
      <c r="Q506">
        <v>48</v>
      </c>
      <c r="R506">
        <v>1.8</v>
      </c>
      <c r="S506">
        <v>440</v>
      </c>
      <c r="T506">
        <v>0.63</v>
      </c>
      <c r="U506">
        <v>5</v>
      </c>
      <c r="V506">
        <v>170</v>
      </c>
      <c r="W506">
        <v>7.63</v>
      </c>
      <c r="X506">
        <v>168</v>
      </c>
      <c r="Y506">
        <v>0</v>
      </c>
      <c r="Z506">
        <v>0</v>
      </c>
      <c r="AA506">
        <v>1.2E-2</v>
      </c>
      <c r="AB506">
        <v>0</v>
      </c>
      <c r="AC506">
        <v>2E-3</v>
      </c>
      <c r="AD506">
        <v>5.5</v>
      </c>
      <c r="AE506">
        <v>1.2</v>
      </c>
      <c r="AF506">
        <v>230</v>
      </c>
      <c r="AG506" s="16">
        <v>3.2000000000000002E-3</v>
      </c>
      <c r="AH506" s="16">
        <v>0</v>
      </c>
    </row>
    <row r="507" spans="1:34" x14ac:dyDescent="0.25">
      <c r="A507" t="s">
        <v>233</v>
      </c>
      <c r="B507" t="s">
        <v>235</v>
      </c>
      <c r="C507" t="s">
        <v>1067</v>
      </c>
      <c r="D507" t="s">
        <v>1693</v>
      </c>
      <c r="E507" t="s">
        <v>241</v>
      </c>
      <c r="F507">
        <v>181</v>
      </c>
      <c r="G507">
        <v>2.2999999999999998</v>
      </c>
      <c r="H507">
        <v>2</v>
      </c>
      <c r="I507">
        <v>140</v>
      </c>
      <c r="J507">
        <v>6.99</v>
      </c>
      <c r="K507">
        <v>147</v>
      </c>
      <c r="L507">
        <v>0.44</v>
      </c>
      <c r="M507">
        <v>4.5999999999999999E-2</v>
      </c>
      <c r="N507">
        <v>2.4E-2</v>
      </c>
      <c r="O507">
        <v>0.02</v>
      </c>
      <c r="P507">
        <v>5.0000000000000001E-4</v>
      </c>
      <c r="Q507">
        <v>10</v>
      </c>
      <c r="R507">
        <v>3.2</v>
      </c>
      <c r="S507">
        <v>214</v>
      </c>
      <c r="T507">
        <v>0.5</v>
      </c>
      <c r="U507">
        <v>2</v>
      </c>
      <c r="V507">
        <v>142</v>
      </c>
      <c r="W507">
        <v>7.65</v>
      </c>
      <c r="X507">
        <v>156</v>
      </c>
      <c r="Y507">
        <v>0</v>
      </c>
      <c r="Z507">
        <v>0</v>
      </c>
      <c r="AA507">
        <v>1.7999999999999999E-2</v>
      </c>
      <c r="AB507">
        <v>0</v>
      </c>
      <c r="AC507">
        <v>0</v>
      </c>
      <c r="AD507">
        <v>9</v>
      </c>
      <c r="AE507">
        <v>0.9</v>
      </c>
      <c r="AF507">
        <v>214</v>
      </c>
      <c r="AG507" s="16">
        <v>4.2000000000000006E-3</v>
      </c>
      <c r="AH507" s="16">
        <v>0</v>
      </c>
    </row>
    <row r="508" spans="1:34" x14ac:dyDescent="0.25">
      <c r="A508" t="s">
        <v>233</v>
      </c>
      <c r="B508" t="s">
        <v>236</v>
      </c>
      <c r="C508" t="s">
        <v>1068</v>
      </c>
      <c r="D508" t="s">
        <v>1694</v>
      </c>
      <c r="E508" t="s">
        <v>241</v>
      </c>
      <c r="F508">
        <v>181</v>
      </c>
      <c r="G508">
        <v>3.9</v>
      </c>
      <c r="H508">
        <v>4</v>
      </c>
      <c r="I508">
        <v>150</v>
      </c>
      <c r="J508">
        <v>7.23</v>
      </c>
      <c r="K508">
        <v>150</v>
      </c>
      <c r="L508">
        <v>0.04</v>
      </c>
      <c r="M508">
        <v>2.5999999999999999E-2</v>
      </c>
      <c r="N508">
        <v>2.9000000000000001E-2</v>
      </c>
      <c r="O508">
        <v>3.0000000000000001E-3</v>
      </c>
      <c r="P508">
        <v>5.0000000000000001E-4</v>
      </c>
      <c r="Q508">
        <v>10</v>
      </c>
      <c r="R508">
        <v>0.8</v>
      </c>
      <c r="S508">
        <v>218</v>
      </c>
      <c r="T508">
        <v>0.87</v>
      </c>
      <c r="U508">
        <v>2</v>
      </c>
      <c r="V508">
        <v>151</v>
      </c>
      <c r="W508">
        <v>7.75</v>
      </c>
      <c r="X508">
        <v>156</v>
      </c>
      <c r="Y508">
        <v>0</v>
      </c>
      <c r="Z508">
        <v>0</v>
      </c>
      <c r="AA508">
        <v>7.0000000000000001E-3</v>
      </c>
      <c r="AB508">
        <v>0</v>
      </c>
      <c r="AC508">
        <v>0</v>
      </c>
      <c r="AD508">
        <v>9.3000000000000007</v>
      </c>
      <c r="AE508">
        <v>1</v>
      </c>
      <c r="AF508">
        <v>216</v>
      </c>
      <c r="AG508" s="16">
        <v>0</v>
      </c>
      <c r="AH508" s="16">
        <v>0</v>
      </c>
    </row>
    <row r="509" spans="1:34" x14ac:dyDescent="0.25">
      <c r="A509" t="s">
        <v>565</v>
      </c>
      <c r="B509" t="s">
        <v>565</v>
      </c>
      <c r="C509" t="s">
        <v>670</v>
      </c>
      <c r="D509" t="s">
        <v>1304</v>
      </c>
      <c r="E509" t="s">
        <v>579</v>
      </c>
      <c r="F509">
        <v>1594</v>
      </c>
      <c r="G509">
        <v>1.2</v>
      </c>
      <c r="H509">
        <v>30</v>
      </c>
      <c r="I509">
        <v>8</v>
      </c>
      <c r="J509">
        <v>5.89</v>
      </c>
      <c r="K509">
        <v>5</v>
      </c>
      <c r="L509">
        <v>0.42</v>
      </c>
      <c r="M509">
        <v>0.27</v>
      </c>
      <c r="N509">
        <v>0.44</v>
      </c>
      <c r="O509">
        <v>4.0000000000000001E-3</v>
      </c>
      <c r="P509">
        <v>5.0000000000000001E-3</v>
      </c>
      <c r="Q509">
        <v>3.2</v>
      </c>
      <c r="R509">
        <v>5.5</v>
      </c>
      <c r="S509">
        <v>28</v>
      </c>
      <c r="T509">
        <v>1.6</v>
      </c>
      <c r="U509">
        <v>24</v>
      </c>
      <c r="V509">
        <v>74</v>
      </c>
      <c r="W509">
        <v>4.87</v>
      </c>
      <c r="X509">
        <v>88</v>
      </c>
      <c r="Y509">
        <v>0.11</v>
      </c>
      <c r="Z509">
        <v>0.03</v>
      </c>
      <c r="AA509">
        <v>1.4</v>
      </c>
      <c r="AB509">
        <v>2E-3</v>
      </c>
      <c r="AC509">
        <v>3.0999999999999999E-3</v>
      </c>
      <c r="AD509">
        <v>24</v>
      </c>
      <c r="AE509">
        <v>5.9</v>
      </c>
      <c r="AF509">
        <v>140</v>
      </c>
      <c r="AG509" s="16">
        <v>0.17</v>
      </c>
      <c r="AH509" s="16">
        <v>0.36499999999999999</v>
      </c>
    </row>
    <row r="510" spans="1:34" x14ac:dyDescent="0.25">
      <c r="A510" t="s">
        <v>1069</v>
      </c>
      <c r="B510" t="s">
        <v>566</v>
      </c>
      <c r="C510" t="s">
        <v>618</v>
      </c>
      <c r="D510" t="s">
        <v>1615</v>
      </c>
      <c r="E510" t="s">
        <v>579</v>
      </c>
      <c r="F510">
        <v>1764</v>
      </c>
      <c r="G510">
        <v>1.05</v>
      </c>
      <c r="H510">
        <v>19</v>
      </c>
      <c r="I510">
        <v>11</v>
      </c>
      <c r="J510">
        <v>5.62</v>
      </c>
      <c r="K510">
        <v>5.18</v>
      </c>
      <c r="L510">
        <v>0.05</v>
      </c>
      <c r="M510">
        <v>3.4000000000000002E-2</v>
      </c>
      <c r="N510">
        <v>0.06</v>
      </c>
      <c r="O510">
        <v>2E-3</v>
      </c>
      <c r="P510">
        <v>5.0000000000000001E-3</v>
      </c>
      <c r="Q510">
        <v>3</v>
      </c>
      <c r="R510">
        <v>2.8</v>
      </c>
      <c r="S510">
        <v>30</v>
      </c>
      <c r="T510">
        <v>2.5</v>
      </c>
      <c r="U510">
        <v>24</v>
      </c>
      <c r="V510">
        <v>12</v>
      </c>
      <c r="W510">
        <v>4.09</v>
      </c>
      <c r="X510">
        <v>5.8</v>
      </c>
      <c r="Y510">
        <v>0.26</v>
      </c>
      <c r="Z510">
        <v>0.04</v>
      </c>
      <c r="AA510">
        <v>0.35599999999999998</v>
      </c>
      <c r="AB510">
        <v>4.3E-3</v>
      </c>
      <c r="AC510">
        <v>0</v>
      </c>
      <c r="AD510">
        <v>9</v>
      </c>
      <c r="AE510">
        <v>3.8</v>
      </c>
      <c r="AF510">
        <v>46</v>
      </c>
      <c r="AG510" s="16">
        <v>0.188</v>
      </c>
      <c r="AH510" s="16">
        <v>0.185</v>
      </c>
    </row>
    <row r="511" spans="1:34" x14ac:dyDescent="0.25">
      <c r="A511" t="s">
        <v>237</v>
      </c>
      <c r="B511" t="s">
        <v>237</v>
      </c>
      <c r="C511" t="s">
        <v>1070</v>
      </c>
      <c r="D511" t="s">
        <v>1695</v>
      </c>
      <c r="E511" t="s">
        <v>241</v>
      </c>
      <c r="F511">
        <v>2346</v>
      </c>
      <c r="G511">
        <v>2.2999999999999998</v>
      </c>
      <c r="H511">
        <v>40</v>
      </c>
      <c r="I511">
        <v>202</v>
      </c>
      <c r="J511">
        <v>7.77</v>
      </c>
      <c r="K511">
        <v>176</v>
      </c>
      <c r="L511">
        <v>6.13</v>
      </c>
      <c r="M511">
        <v>0.56000000000000005</v>
      </c>
      <c r="N511">
        <v>4.3999999999999997E-2</v>
      </c>
      <c r="O511">
        <v>6.0000000000000001E-3</v>
      </c>
      <c r="P511">
        <v>1.7999999999999999E-2</v>
      </c>
      <c r="Q511">
        <v>30</v>
      </c>
      <c r="R511">
        <v>5.8</v>
      </c>
      <c r="S511">
        <v>311</v>
      </c>
      <c r="T511">
        <v>2</v>
      </c>
      <c r="U511">
        <v>12</v>
      </c>
      <c r="V511">
        <v>150</v>
      </c>
      <c r="W511">
        <v>7.73</v>
      </c>
      <c r="X511">
        <v>173</v>
      </c>
      <c r="Y511">
        <v>1.18</v>
      </c>
      <c r="Z511">
        <v>0.33</v>
      </c>
      <c r="AA511">
        <v>3.9E-2</v>
      </c>
      <c r="AB511">
        <v>0</v>
      </c>
      <c r="AC511">
        <v>1.7000000000000001E-2</v>
      </c>
      <c r="AD511">
        <v>41</v>
      </c>
      <c r="AE511">
        <v>3.5</v>
      </c>
      <c r="AF511">
        <v>304</v>
      </c>
      <c r="AG511" s="16">
        <v>8.3000000000000004E-2</v>
      </c>
      <c r="AH511" s="16">
        <v>4.1299999999999996E-2</v>
      </c>
    </row>
    <row r="512" spans="1:34" x14ac:dyDescent="0.25">
      <c r="A512" t="s">
        <v>237</v>
      </c>
      <c r="B512" t="s">
        <v>237</v>
      </c>
      <c r="C512" t="s">
        <v>1071</v>
      </c>
      <c r="D512" t="s">
        <v>1696</v>
      </c>
      <c r="E512" t="s">
        <v>241</v>
      </c>
      <c r="F512">
        <v>2346</v>
      </c>
      <c r="G512">
        <v>2.5</v>
      </c>
      <c r="H512">
        <v>16</v>
      </c>
      <c r="I512">
        <v>142</v>
      </c>
      <c r="J512">
        <v>7.44</v>
      </c>
      <c r="K512">
        <v>150</v>
      </c>
      <c r="L512">
        <v>0.24</v>
      </c>
      <c r="M512">
        <v>0.22</v>
      </c>
      <c r="N512">
        <v>7.0000000000000007E-2</v>
      </c>
      <c r="O512">
        <v>1.4E-2</v>
      </c>
      <c r="P512">
        <v>2.5999999999999999E-3</v>
      </c>
      <c r="Q512">
        <v>17</v>
      </c>
      <c r="R512">
        <v>4.9000000000000004</v>
      </c>
      <c r="S512">
        <v>270</v>
      </c>
      <c r="T512">
        <v>0.8</v>
      </c>
      <c r="U512">
        <v>14</v>
      </c>
      <c r="V512">
        <v>144</v>
      </c>
      <c r="W512">
        <v>8</v>
      </c>
      <c r="X512">
        <v>143</v>
      </c>
      <c r="Y512">
        <v>0.05</v>
      </c>
      <c r="Z512">
        <v>0.24</v>
      </c>
      <c r="AA512">
        <v>0.17</v>
      </c>
      <c r="AB512">
        <v>0</v>
      </c>
      <c r="AC512">
        <v>2E-3</v>
      </c>
      <c r="AD512">
        <v>16</v>
      </c>
      <c r="AE512">
        <v>4.5999999999999996</v>
      </c>
      <c r="AF512">
        <v>277</v>
      </c>
      <c r="AG512" s="16">
        <v>0.126</v>
      </c>
      <c r="AH512" s="16">
        <v>3.7399999999999996E-2</v>
      </c>
    </row>
    <row r="513" spans="1:34" x14ac:dyDescent="0.25">
      <c r="A513" t="s">
        <v>237</v>
      </c>
      <c r="B513" t="s">
        <v>237</v>
      </c>
      <c r="C513" t="s">
        <v>1072</v>
      </c>
      <c r="D513" t="s">
        <v>1697</v>
      </c>
      <c r="E513" t="s">
        <v>241</v>
      </c>
      <c r="F513">
        <v>2346</v>
      </c>
      <c r="G513">
        <v>1.8</v>
      </c>
      <c r="H513">
        <v>17</v>
      </c>
      <c r="I513">
        <v>165</v>
      </c>
      <c r="J513">
        <v>7.55</v>
      </c>
      <c r="K513">
        <v>154</v>
      </c>
      <c r="L513">
        <v>0.66</v>
      </c>
      <c r="M513">
        <v>0.84</v>
      </c>
      <c r="N513">
        <v>0.02</v>
      </c>
      <c r="O513">
        <v>1E-3</v>
      </c>
      <c r="P513">
        <v>4.0000000000000001E-3</v>
      </c>
      <c r="Q513">
        <v>32</v>
      </c>
      <c r="R513">
        <v>4.8</v>
      </c>
      <c r="S513">
        <v>443</v>
      </c>
      <c r="T513">
        <v>1.5</v>
      </c>
      <c r="U513">
        <v>17</v>
      </c>
      <c r="V513">
        <v>169</v>
      </c>
      <c r="W513">
        <v>6.16</v>
      </c>
      <c r="X513">
        <v>125</v>
      </c>
      <c r="Y513">
        <v>0.05</v>
      </c>
      <c r="Z513">
        <v>0.34</v>
      </c>
      <c r="AA513">
        <v>9.1999999999999998E-2</v>
      </c>
      <c r="AB513">
        <v>5.1000000000000004E-4</v>
      </c>
      <c r="AC513">
        <v>2E-3</v>
      </c>
      <c r="AD513">
        <v>11</v>
      </c>
      <c r="AE513">
        <v>4.2</v>
      </c>
      <c r="AF513">
        <v>278</v>
      </c>
      <c r="AG513" s="16">
        <v>4.8299999999999996E-2</v>
      </c>
      <c r="AH513" s="16">
        <v>2.1000000000000001E-2</v>
      </c>
    </row>
    <row r="514" spans="1:34" x14ac:dyDescent="0.25">
      <c r="A514" t="s">
        <v>237</v>
      </c>
      <c r="B514" t="s">
        <v>237</v>
      </c>
      <c r="C514" t="s">
        <v>1073</v>
      </c>
      <c r="D514" t="s">
        <v>1698</v>
      </c>
      <c r="E514" t="s">
        <v>241</v>
      </c>
      <c r="F514">
        <v>2346</v>
      </c>
      <c r="G514">
        <v>1</v>
      </c>
      <c r="H514">
        <v>23</v>
      </c>
      <c r="I514">
        <v>130</v>
      </c>
      <c r="J514">
        <v>7.52</v>
      </c>
      <c r="K514">
        <v>108</v>
      </c>
      <c r="L514">
        <v>0.06</v>
      </c>
      <c r="M514">
        <v>0.2</v>
      </c>
      <c r="N514">
        <v>1.4E-2</v>
      </c>
      <c r="O514">
        <v>5.0000000000000001E-3</v>
      </c>
      <c r="P514">
        <v>1E-3</v>
      </c>
      <c r="Q514">
        <v>9</v>
      </c>
      <c r="R514">
        <v>6.4</v>
      </c>
      <c r="S514">
        <v>197</v>
      </c>
      <c r="T514">
        <v>0.5</v>
      </c>
      <c r="U514">
        <v>20</v>
      </c>
      <c r="V514">
        <v>150</v>
      </c>
      <c r="W514">
        <v>7.94</v>
      </c>
      <c r="X514">
        <v>120</v>
      </c>
      <c r="Y514">
        <v>0.3</v>
      </c>
      <c r="Z514">
        <v>0.28000000000000003</v>
      </c>
      <c r="AA514">
        <v>1.2E-2</v>
      </c>
      <c r="AB514">
        <v>1E-3</v>
      </c>
      <c r="AC514">
        <v>1.2999999999999999E-3</v>
      </c>
      <c r="AD514">
        <v>10</v>
      </c>
      <c r="AE514">
        <v>5.0999999999999996</v>
      </c>
      <c r="AF514">
        <v>260</v>
      </c>
      <c r="AG514" s="16">
        <v>6.0200000000000004E-2</v>
      </c>
      <c r="AH514" s="16">
        <v>4.0299999999999996E-2</v>
      </c>
    </row>
    <row r="515" spans="1:34" x14ac:dyDescent="0.25">
      <c r="A515" t="s">
        <v>237</v>
      </c>
      <c r="B515" t="s">
        <v>237</v>
      </c>
      <c r="C515" t="s">
        <v>1074</v>
      </c>
      <c r="D515" t="s">
        <v>1699</v>
      </c>
      <c r="E515" t="s">
        <v>241</v>
      </c>
      <c r="F515">
        <v>2346</v>
      </c>
      <c r="G515">
        <v>0.8</v>
      </c>
      <c r="H515">
        <v>16</v>
      </c>
      <c r="I515">
        <v>130</v>
      </c>
      <c r="J515">
        <v>7.69</v>
      </c>
      <c r="K515">
        <v>91</v>
      </c>
      <c r="L515">
        <v>0.06</v>
      </c>
      <c r="M515">
        <v>0.24</v>
      </c>
      <c r="N515">
        <v>7.0000000000000001E-3</v>
      </c>
      <c r="O515">
        <v>2E-3</v>
      </c>
      <c r="P515">
        <v>2E-3</v>
      </c>
      <c r="Q515">
        <v>6</v>
      </c>
      <c r="R515">
        <v>4.7</v>
      </c>
      <c r="S515">
        <v>194</v>
      </c>
      <c r="T515">
        <v>1.2</v>
      </c>
      <c r="U515">
        <v>16</v>
      </c>
      <c r="V515">
        <v>132</v>
      </c>
      <c r="W515">
        <v>7.94</v>
      </c>
      <c r="X515">
        <v>91</v>
      </c>
      <c r="Y515">
        <v>0.08</v>
      </c>
      <c r="Z515">
        <v>0.35</v>
      </c>
      <c r="AA515">
        <v>1.7999999999999999E-2</v>
      </c>
      <c r="AB515">
        <v>0</v>
      </c>
      <c r="AC515">
        <v>2E-3</v>
      </c>
      <c r="AD515">
        <v>5.5</v>
      </c>
      <c r="AE515">
        <v>4.8</v>
      </c>
      <c r="AF515">
        <v>198</v>
      </c>
      <c r="AG515" s="16">
        <v>9.9699999999999997E-2</v>
      </c>
      <c r="AH515" s="16">
        <v>3.5999999999999997E-2</v>
      </c>
    </row>
    <row r="516" spans="1:34" x14ac:dyDescent="0.25">
      <c r="A516" t="s">
        <v>237</v>
      </c>
      <c r="B516" t="s">
        <v>237</v>
      </c>
      <c r="C516" t="s">
        <v>1075</v>
      </c>
      <c r="D516" t="s">
        <v>1700</v>
      </c>
      <c r="E516" t="s">
        <v>241</v>
      </c>
      <c r="F516">
        <v>2346</v>
      </c>
      <c r="G516">
        <v>0.4</v>
      </c>
      <c r="H516">
        <v>72</v>
      </c>
      <c r="I516">
        <v>130</v>
      </c>
      <c r="J516">
        <v>7.65</v>
      </c>
      <c r="K516">
        <v>136</v>
      </c>
      <c r="L516">
        <v>0.09</v>
      </c>
      <c r="M516">
        <v>0.49</v>
      </c>
      <c r="N516">
        <v>1.7999999999999999E-2</v>
      </c>
      <c r="O516">
        <v>3.0000000000000001E-3</v>
      </c>
      <c r="P516">
        <v>5.0000000000000001E-4</v>
      </c>
      <c r="Q516">
        <v>19</v>
      </c>
      <c r="R516">
        <v>4.3</v>
      </c>
      <c r="S516">
        <v>265</v>
      </c>
      <c r="T516">
        <v>0.6</v>
      </c>
      <c r="U516">
        <v>14</v>
      </c>
      <c r="V516">
        <v>135</v>
      </c>
      <c r="W516">
        <v>7.89</v>
      </c>
      <c r="X516">
        <v>131</v>
      </c>
      <c r="Y516">
        <v>0</v>
      </c>
      <c r="Z516">
        <v>0.16</v>
      </c>
      <c r="AA516">
        <v>0.14000000000000001</v>
      </c>
      <c r="AB516">
        <v>0</v>
      </c>
      <c r="AC516">
        <v>0</v>
      </c>
      <c r="AD516">
        <v>19</v>
      </c>
      <c r="AE516">
        <v>4.5</v>
      </c>
      <c r="AF516">
        <v>270</v>
      </c>
      <c r="AG516" s="16">
        <v>2.5399999999999999E-2</v>
      </c>
      <c r="AH516" s="16">
        <v>1.04E-2</v>
      </c>
    </row>
    <row r="517" spans="1:34" x14ac:dyDescent="0.25">
      <c r="A517" t="s">
        <v>237</v>
      </c>
      <c r="B517" t="s">
        <v>237</v>
      </c>
      <c r="C517" t="s">
        <v>1076</v>
      </c>
      <c r="D517" t="s">
        <v>1701</v>
      </c>
      <c r="E517" t="s">
        <v>241</v>
      </c>
      <c r="F517">
        <v>2346</v>
      </c>
      <c r="G517">
        <v>1.5</v>
      </c>
      <c r="H517">
        <v>13</v>
      </c>
      <c r="I517">
        <v>120</v>
      </c>
      <c r="J517">
        <v>6.95</v>
      </c>
      <c r="K517">
        <v>110</v>
      </c>
      <c r="L517">
        <v>0.44</v>
      </c>
      <c r="M517">
        <v>0.15</v>
      </c>
      <c r="N517">
        <v>1.2999999999999999E-2</v>
      </c>
      <c r="O517">
        <v>7.2999999999999996E-4</v>
      </c>
      <c r="P517">
        <v>3.0000000000000001E-3</v>
      </c>
      <c r="Q517">
        <v>10</v>
      </c>
      <c r="R517">
        <v>4.5999999999999996</v>
      </c>
      <c r="S517">
        <v>188</v>
      </c>
      <c r="T517">
        <v>0.71</v>
      </c>
      <c r="U517">
        <v>13</v>
      </c>
      <c r="V517">
        <v>121</v>
      </c>
      <c r="W517">
        <v>7.7</v>
      </c>
      <c r="X517">
        <v>115</v>
      </c>
      <c r="Y517">
        <v>0.03</v>
      </c>
      <c r="Z517">
        <v>0.09</v>
      </c>
      <c r="AA517">
        <v>7.8E-2</v>
      </c>
      <c r="AB517">
        <v>1.1999999999999999E-3</v>
      </c>
      <c r="AC517">
        <v>0</v>
      </c>
      <c r="AD517">
        <v>6</v>
      </c>
      <c r="AE517">
        <v>4.5</v>
      </c>
      <c r="AF517">
        <v>192</v>
      </c>
      <c r="AG517" s="16">
        <v>3.2100000000000004E-2</v>
      </c>
      <c r="AH517" s="16">
        <v>6.28E-3</v>
      </c>
    </row>
    <row r="518" spans="1:34" x14ac:dyDescent="0.25">
      <c r="A518" t="s">
        <v>237</v>
      </c>
      <c r="B518" t="s">
        <v>237</v>
      </c>
      <c r="C518" t="s">
        <v>1077</v>
      </c>
      <c r="D518" t="s">
        <v>1702</v>
      </c>
      <c r="E518" t="s">
        <v>241</v>
      </c>
      <c r="F518">
        <v>2346</v>
      </c>
      <c r="G518">
        <v>2.9</v>
      </c>
      <c r="H518">
        <v>4</v>
      </c>
      <c r="I518">
        <v>220</v>
      </c>
      <c r="J518">
        <v>8.9</v>
      </c>
      <c r="K518">
        <v>11</v>
      </c>
      <c r="L518">
        <v>0.14000000000000001</v>
      </c>
      <c r="M518">
        <v>0.03</v>
      </c>
      <c r="N518">
        <v>1E-3</v>
      </c>
      <c r="O518">
        <v>5.0000000000000001E-4</v>
      </c>
      <c r="P518">
        <v>5.0000000000000001E-4</v>
      </c>
      <c r="Q518">
        <v>15</v>
      </c>
      <c r="R518">
        <v>0.8</v>
      </c>
      <c r="S518">
        <v>351</v>
      </c>
      <c r="T518">
        <v>2.5</v>
      </c>
      <c r="U518">
        <v>9</v>
      </c>
      <c r="V518">
        <v>184</v>
      </c>
      <c r="W518">
        <v>8.8699999999999992</v>
      </c>
      <c r="X518">
        <v>14</v>
      </c>
      <c r="Y518">
        <v>0.16</v>
      </c>
      <c r="Z518">
        <v>0.06</v>
      </c>
      <c r="AA518">
        <v>7.4999999999999997E-2</v>
      </c>
      <c r="AB518">
        <v>9.7999999999999997E-4</v>
      </c>
      <c r="AC518">
        <v>0</v>
      </c>
      <c r="AD518">
        <v>16</v>
      </c>
      <c r="AE518">
        <v>0.9</v>
      </c>
      <c r="AF518">
        <v>318</v>
      </c>
      <c r="AG518" s="16">
        <v>2.2000000000000001E-3</v>
      </c>
      <c r="AH518" s="16">
        <v>0</v>
      </c>
    </row>
    <row r="519" spans="1:34" x14ac:dyDescent="0.25">
      <c r="A519" t="s">
        <v>237</v>
      </c>
      <c r="B519" t="s">
        <v>238</v>
      </c>
      <c r="C519" t="s">
        <v>1072</v>
      </c>
      <c r="D519" t="s">
        <v>1697</v>
      </c>
      <c r="E519" t="s">
        <v>241</v>
      </c>
      <c r="F519">
        <v>2346</v>
      </c>
      <c r="G519">
        <v>1.8</v>
      </c>
      <c r="H519">
        <v>17</v>
      </c>
      <c r="I519">
        <v>165</v>
      </c>
      <c r="J519">
        <v>7.55</v>
      </c>
      <c r="K519">
        <v>154</v>
      </c>
      <c r="L519">
        <v>0.66</v>
      </c>
      <c r="M519">
        <v>0.84</v>
      </c>
      <c r="N519">
        <v>0.02</v>
      </c>
      <c r="O519">
        <v>1E-3</v>
      </c>
      <c r="P519">
        <v>4.0000000000000001E-3</v>
      </c>
      <c r="Q519">
        <v>32</v>
      </c>
      <c r="R519">
        <v>4.8</v>
      </c>
      <c r="S519">
        <v>443</v>
      </c>
      <c r="T519">
        <v>1.5</v>
      </c>
      <c r="U519">
        <v>17</v>
      </c>
      <c r="V519">
        <v>169</v>
      </c>
      <c r="W519">
        <v>6.16</v>
      </c>
      <c r="X519">
        <v>125</v>
      </c>
      <c r="Y519">
        <v>0.05</v>
      </c>
      <c r="Z519">
        <v>0.34</v>
      </c>
      <c r="AA519">
        <v>9.1999999999999998E-2</v>
      </c>
      <c r="AB519">
        <v>5.1000000000000004E-4</v>
      </c>
      <c r="AC519">
        <v>2E-3</v>
      </c>
      <c r="AD519">
        <v>11</v>
      </c>
      <c r="AE519">
        <v>4.2</v>
      </c>
      <c r="AF519">
        <v>278</v>
      </c>
      <c r="AG519" s="16">
        <v>4.8299999999999996E-2</v>
      </c>
      <c r="AH519" s="16">
        <v>2.1000000000000001E-2</v>
      </c>
    </row>
    <row r="520" spans="1:34" x14ac:dyDescent="0.25">
      <c r="A520" t="s">
        <v>567</v>
      </c>
      <c r="B520" t="s">
        <v>567</v>
      </c>
      <c r="C520" t="s">
        <v>1078</v>
      </c>
      <c r="D520" t="s">
        <v>1703</v>
      </c>
      <c r="E520" t="s">
        <v>579</v>
      </c>
      <c r="F520">
        <v>1861</v>
      </c>
      <c r="G520">
        <v>2.5</v>
      </c>
      <c r="H520">
        <v>21</v>
      </c>
      <c r="I520">
        <v>46</v>
      </c>
      <c r="J520">
        <v>6.2</v>
      </c>
      <c r="K520">
        <v>46</v>
      </c>
      <c r="L520">
        <v>0.12</v>
      </c>
      <c r="M520">
        <v>0.05</v>
      </c>
      <c r="N520">
        <v>0.03</v>
      </c>
      <c r="O520">
        <v>6.0000000000000001E-3</v>
      </c>
      <c r="P520">
        <v>2.5000000000000001E-3</v>
      </c>
      <c r="Q520">
        <v>5</v>
      </c>
      <c r="R520">
        <v>4.4000000000000004</v>
      </c>
      <c r="S520">
        <v>63</v>
      </c>
      <c r="T520">
        <v>1.8</v>
      </c>
      <c r="U520">
        <v>12</v>
      </c>
      <c r="V520">
        <v>40</v>
      </c>
      <c r="W520">
        <v>6.98</v>
      </c>
      <c r="X520">
        <v>44</v>
      </c>
      <c r="Y520">
        <v>7.6999999999999999E-2</v>
      </c>
      <c r="Z520">
        <v>0.02</v>
      </c>
      <c r="AA520">
        <v>0.154</v>
      </c>
      <c r="AB520">
        <v>1E-3</v>
      </c>
      <c r="AC520">
        <v>0</v>
      </c>
      <c r="AD520">
        <v>5</v>
      </c>
      <c r="AE520">
        <v>4.3</v>
      </c>
      <c r="AF520">
        <v>57</v>
      </c>
      <c r="AG520" s="16">
        <v>0.14199999999999999</v>
      </c>
      <c r="AH520" s="16">
        <v>0.13600000000000001</v>
      </c>
    </row>
    <row r="521" spans="1:34" x14ac:dyDescent="0.25">
      <c r="A521" t="s">
        <v>569</v>
      </c>
      <c r="B521" t="s">
        <v>569</v>
      </c>
      <c r="C521" t="s">
        <v>882</v>
      </c>
      <c r="D521" t="s">
        <v>1501</v>
      </c>
      <c r="E521" t="s">
        <v>579</v>
      </c>
      <c r="F521">
        <v>273</v>
      </c>
      <c r="G521">
        <v>6.2</v>
      </c>
      <c r="H521">
        <v>110</v>
      </c>
      <c r="I521">
        <v>137</v>
      </c>
      <c r="J521">
        <v>6.61</v>
      </c>
      <c r="K521">
        <v>140</v>
      </c>
      <c r="L521">
        <v>0.75</v>
      </c>
      <c r="M521">
        <v>0.06</v>
      </c>
      <c r="N521">
        <v>0.04</v>
      </c>
      <c r="O521">
        <v>0.01</v>
      </c>
      <c r="P521">
        <v>0.01</v>
      </c>
      <c r="Q521">
        <v>11</v>
      </c>
      <c r="R521">
        <v>13.7</v>
      </c>
      <c r="S521">
        <v>242</v>
      </c>
      <c r="T521">
        <v>3.4</v>
      </c>
      <c r="U521">
        <v>72</v>
      </c>
      <c r="V521">
        <v>201</v>
      </c>
      <c r="W521">
        <v>7.18</v>
      </c>
      <c r="X521">
        <v>164</v>
      </c>
      <c r="Y521">
        <v>0.24</v>
      </c>
      <c r="Z521">
        <v>4.4000000000000003E-3</v>
      </c>
      <c r="AA521">
        <v>0.124</v>
      </c>
      <c r="AB521">
        <v>2E-3</v>
      </c>
      <c r="AC521">
        <v>0</v>
      </c>
      <c r="AD521">
        <v>11</v>
      </c>
      <c r="AE521">
        <v>16.3</v>
      </c>
      <c r="AF521">
        <v>285</v>
      </c>
      <c r="AG521" s="16">
        <v>0.59199999999999997</v>
      </c>
      <c r="AH521" s="16">
        <v>0.70299999999999996</v>
      </c>
    </row>
    <row r="522" spans="1:34" x14ac:dyDescent="0.25">
      <c r="A522" t="s">
        <v>569</v>
      </c>
      <c r="B522" t="s">
        <v>569</v>
      </c>
      <c r="C522" t="s">
        <v>640</v>
      </c>
      <c r="D522" t="s">
        <v>1554</v>
      </c>
      <c r="E522" t="s">
        <v>579</v>
      </c>
      <c r="F522">
        <v>273</v>
      </c>
      <c r="G522">
        <v>3.2</v>
      </c>
      <c r="H522">
        <v>109</v>
      </c>
      <c r="I522">
        <v>110</v>
      </c>
      <c r="J522">
        <v>6.71</v>
      </c>
      <c r="K522">
        <v>130</v>
      </c>
      <c r="L522">
        <v>0.32</v>
      </c>
      <c r="M522">
        <v>0.03</v>
      </c>
      <c r="N522">
        <v>0.01</v>
      </c>
      <c r="O522">
        <v>7.0000000000000001E-3</v>
      </c>
      <c r="P522">
        <v>2.5000000000000001E-2</v>
      </c>
      <c r="Q522">
        <v>7</v>
      </c>
      <c r="R522">
        <v>14.8</v>
      </c>
      <c r="S522">
        <v>186</v>
      </c>
      <c r="T522">
        <v>14.4</v>
      </c>
      <c r="U522">
        <v>204</v>
      </c>
      <c r="V522">
        <v>185</v>
      </c>
      <c r="W522">
        <v>7.08</v>
      </c>
      <c r="X522">
        <v>289</v>
      </c>
      <c r="Y522">
        <v>0.52</v>
      </c>
      <c r="Z522">
        <v>0.04</v>
      </c>
      <c r="AA522">
        <v>9.0999999999999998E-2</v>
      </c>
      <c r="AB522">
        <v>5.4000000000000001E-4</v>
      </c>
      <c r="AC522">
        <v>0</v>
      </c>
      <c r="AD522">
        <v>98</v>
      </c>
      <c r="AE522">
        <v>19.8</v>
      </c>
      <c r="AF522">
        <v>265</v>
      </c>
      <c r="AG522" s="16">
        <v>0.38200000000000001</v>
      </c>
      <c r="AH522" s="16">
        <v>0.13600000000000001</v>
      </c>
    </row>
    <row r="523" spans="1:34" x14ac:dyDescent="0.25">
      <c r="A523" t="s">
        <v>239</v>
      </c>
      <c r="B523" t="s">
        <v>239</v>
      </c>
      <c r="C523" t="s">
        <v>862</v>
      </c>
      <c r="D523" t="s">
        <v>1704</v>
      </c>
      <c r="E523" t="s">
        <v>241</v>
      </c>
      <c r="F523">
        <v>120</v>
      </c>
      <c r="G523">
        <v>40</v>
      </c>
      <c r="H523">
        <v>97</v>
      </c>
      <c r="I523">
        <v>88</v>
      </c>
      <c r="J523">
        <v>6.65</v>
      </c>
      <c r="K523">
        <v>66</v>
      </c>
      <c r="L523">
        <v>7.62</v>
      </c>
      <c r="M523">
        <v>0.89</v>
      </c>
      <c r="N523">
        <v>4.3999999999999997E-2</v>
      </c>
      <c r="O523">
        <v>8.0000000000000002E-3</v>
      </c>
      <c r="P523">
        <v>3.0000000000000001E-3</v>
      </c>
      <c r="Q523">
        <v>9</v>
      </c>
      <c r="R523">
        <v>7.3</v>
      </c>
      <c r="S523">
        <v>144</v>
      </c>
      <c r="T523">
        <v>3.6</v>
      </c>
      <c r="U523">
        <v>58</v>
      </c>
      <c r="V523">
        <v>92</v>
      </c>
      <c r="W523">
        <v>7.16</v>
      </c>
      <c r="X523">
        <v>56</v>
      </c>
      <c r="Y523">
        <v>1.53</v>
      </c>
      <c r="Z523">
        <v>0.54</v>
      </c>
      <c r="AA523">
        <v>0.33</v>
      </c>
      <c r="AB523">
        <v>2E-3</v>
      </c>
      <c r="AC523">
        <v>0</v>
      </c>
      <c r="AD523">
        <v>6.1</v>
      </c>
      <c r="AE523">
        <v>6.9</v>
      </c>
      <c r="AF523">
        <v>165</v>
      </c>
      <c r="AG523" s="16">
        <v>0.26</v>
      </c>
      <c r="AH523" s="16">
        <v>0.42799999999999999</v>
      </c>
    </row>
    <row r="524" spans="1:34" x14ac:dyDescent="0.25">
      <c r="A524" t="s">
        <v>570</v>
      </c>
      <c r="B524" t="s">
        <v>570</v>
      </c>
      <c r="C524" t="s">
        <v>1079</v>
      </c>
      <c r="D524" t="s">
        <v>1705</v>
      </c>
      <c r="E524" t="s">
        <v>579</v>
      </c>
      <c r="F524">
        <v>220</v>
      </c>
      <c r="G524">
        <v>1.02</v>
      </c>
      <c r="H524">
        <v>120</v>
      </c>
      <c r="I524">
        <v>27</v>
      </c>
      <c r="J524">
        <v>5.98</v>
      </c>
      <c r="K524">
        <v>9.9</v>
      </c>
      <c r="L524">
        <v>0.35</v>
      </c>
      <c r="M524">
        <v>0.03</v>
      </c>
      <c r="N524">
        <v>7.0000000000000001E-3</v>
      </c>
      <c r="O524">
        <v>1E-3</v>
      </c>
      <c r="P524">
        <v>5.0000000000000001E-3</v>
      </c>
      <c r="Q524">
        <v>5.7</v>
      </c>
      <c r="R524">
        <v>16.899999999999999</v>
      </c>
      <c r="S524">
        <v>46</v>
      </c>
      <c r="T524">
        <v>2.2000000000000002</v>
      </c>
      <c r="U524">
        <v>179</v>
      </c>
      <c r="V524">
        <v>18</v>
      </c>
      <c r="W524">
        <v>6.12</v>
      </c>
      <c r="X524">
        <v>11</v>
      </c>
      <c r="Y524">
        <v>1.07</v>
      </c>
      <c r="Z524">
        <v>0.64</v>
      </c>
      <c r="AA524">
        <v>0.70299999999999996</v>
      </c>
      <c r="AB524">
        <v>2E-3</v>
      </c>
      <c r="AC524">
        <v>0</v>
      </c>
      <c r="AD524">
        <v>3</v>
      </c>
      <c r="AE524">
        <v>19</v>
      </c>
      <c r="AF524">
        <v>32</v>
      </c>
      <c r="AG524" s="16">
        <v>7.8E-2</v>
      </c>
      <c r="AH524" s="16">
        <v>3.4000000000000002E-2</v>
      </c>
    </row>
    <row r="525" spans="1:34" x14ac:dyDescent="0.25">
      <c r="A525" t="s">
        <v>571</v>
      </c>
      <c r="B525" t="s">
        <v>571</v>
      </c>
      <c r="C525" t="s">
        <v>1080</v>
      </c>
      <c r="D525" t="s">
        <v>1706</v>
      </c>
      <c r="E525" t="s">
        <v>579</v>
      </c>
      <c r="F525">
        <v>916</v>
      </c>
      <c r="G525">
        <v>1.6</v>
      </c>
      <c r="H525">
        <v>98</v>
      </c>
      <c r="I525">
        <v>69</v>
      </c>
      <c r="J525">
        <v>6.18</v>
      </c>
      <c r="K525">
        <v>12</v>
      </c>
      <c r="L525">
        <v>0.42</v>
      </c>
      <c r="M525">
        <v>0.09</v>
      </c>
      <c r="N525">
        <v>0.03</v>
      </c>
      <c r="O525">
        <v>1.2999999999999999E-3</v>
      </c>
      <c r="P525">
        <v>2.5000000000000001E-3</v>
      </c>
      <c r="Q525">
        <v>6.1</v>
      </c>
      <c r="R525">
        <v>10</v>
      </c>
      <c r="S525">
        <v>128</v>
      </c>
      <c r="T525">
        <v>2.2999999999999998</v>
      </c>
      <c r="U525">
        <v>46</v>
      </c>
      <c r="V525">
        <v>11</v>
      </c>
      <c r="W525">
        <v>4.79</v>
      </c>
      <c r="X525">
        <v>12</v>
      </c>
      <c r="Y525">
        <v>0.55000000000000004</v>
      </c>
      <c r="Z525">
        <v>0.05</v>
      </c>
      <c r="AA525">
        <v>0.125</v>
      </c>
      <c r="AB525">
        <v>3.0000000000000001E-3</v>
      </c>
      <c r="AC525">
        <v>0</v>
      </c>
      <c r="AD525">
        <v>4</v>
      </c>
      <c r="AE525">
        <v>9.3000000000000007</v>
      </c>
      <c r="AF525">
        <v>66</v>
      </c>
      <c r="AG525" s="16">
        <v>0.25900000000000001</v>
      </c>
      <c r="AH525" s="16">
        <v>0.40600000000000003</v>
      </c>
    </row>
    <row r="526" spans="1:34" x14ac:dyDescent="0.25">
      <c r="A526" t="s">
        <v>1081</v>
      </c>
      <c r="B526" t="s">
        <v>572</v>
      </c>
      <c r="C526" t="s">
        <v>634</v>
      </c>
      <c r="D526" t="s">
        <v>1328</v>
      </c>
      <c r="E526" t="s">
        <v>579</v>
      </c>
      <c r="F526">
        <v>293</v>
      </c>
      <c r="G526">
        <v>5.4</v>
      </c>
      <c r="H526">
        <v>182</v>
      </c>
      <c r="I526">
        <v>12</v>
      </c>
      <c r="J526">
        <v>5.65</v>
      </c>
      <c r="K526">
        <v>32</v>
      </c>
      <c r="L526">
        <v>0.42</v>
      </c>
      <c r="M526">
        <v>0.12</v>
      </c>
      <c r="N526">
        <v>0.01</v>
      </c>
      <c r="O526">
        <v>3.0000000000000001E-3</v>
      </c>
      <c r="P526">
        <v>2.5000000000000001E-3</v>
      </c>
      <c r="Q526">
        <v>4</v>
      </c>
      <c r="R526">
        <v>18.600000000000001</v>
      </c>
      <c r="S526">
        <v>47</v>
      </c>
      <c r="T526">
        <v>2.1</v>
      </c>
      <c r="U526">
        <v>57</v>
      </c>
      <c r="V526">
        <v>26</v>
      </c>
      <c r="W526">
        <v>4.71</v>
      </c>
      <c r="X526">
        <v>18</v>
      </c>
      <c r="Y526">
        <v>1.01</v>
      </c>
      <c r="Z526">
        <v>1.33</v>
      </c>
      <c r="AA526">
        <v>8.4000000000000005E-2</v>
      </c>
      <c r="AB526">
        <v>2E-3</v>
      </c>
      <c r="AC526">
        <v>0</v>
      </c>
      <c r="AD526">
        <v>8</v>
      </c>
      <c r="AE526">
        <v>9.1999999999999993</v>
      </c>
      <c r="AF526">
        <v>68</v>
      </c>
      <c r="AG526" s="16">
        <v>0.24299999999999999</v>
      </c>
      <c r="AH526" s="16">
        <v>0.40400000000000003</v>
      </c>
    </row>
    <row r="527" spans="1:34" x14ac:dyDescent="0.25">
      <c r="A527" t="s">
        <v>1081</v>
      </c>
      <c r="B527" t="s">
        <v>573</v>
      </c>
      <c r="C527" t="s">
        <v>634</v>
      </c>
      <c r="D527" t="s">
        <v>1328</v>
      </c>
      <c r="E527" t="s">
        <v>579</v>
      </c>
      <c r="F527">
        <v>293</v>
      </c>
      <c r="G527">
        <v>5.4</v>
      </c>
      <c r="H527">
        <v>182</v>
      </c>
      <c r="I527">
        <v>12</v>
      </c>
      <c r="J527">
        <v>5.65</v>
      </c>
      <c r="K527">
        <v>32</v>
      </c>
      <c r="L527">
        <v>0.42</v>
      </c>
      <c r="M527">
        <v>0.12</v>
      </c>
      <c r="N527">
        <v>0.01</v>
      </c>
      <c r="O527">
        <v>3.0000000000000001E-3</v>
      </c>
      <c r="P527">
        <v>2.5000000000000001E-3</v>
      </c>
      <c r="Q527">
        <v>4</v>
      </c>
      <c r="R527">
        <v>18.600000000000001</v>
      </c>
      <c r="S527">
        <v>47</v>
      </c>
      <c r="T527">
        <v>2.1</v>
      </c>
      <c r="U527">
        <v>57</v>
      </c>
      <c r="V527">
        <v>26</v>
      </c>
      <c r="W527">
        <v>4.71</v>
      </c>
      <c r="X527">
        <v>18</v>
      </c>
      <c r="Y527">
        <v>1.01</v>
      </c>
      <c r="Z527">
        <v>1.33</v>
      </c>
      <c r="AA527">
        <v>8.4000000000000005E-2</v>
      </c>
      <c r="AB527">
        <v>2E-3</v>
      </c>
      <c r="AC527">
        <v>0</v>
      </c>
      <c r="AD527">
        <v>8</v>
      </c>
      <c r="AE527">
        <v>9.1999999999999993</v>
      </c>
      <c r="AF527">
        <v>68</v>
      </c>
      <c r="AG527" s="16">
        <v>0.24299999999999999</v>
      </c>
      <c r="AH527" s="16">
        <v>0.40400000000000003</v>
      </c>
    </row>
    <row r="528" spans="1:34" x14ac:dyDescent="0.25">
      <c r="A528" t="s">
        <v>574</v>
      </c>
      <c r="B528" t="s">
        <v>574</v>
      </c>
      <c r="C528" t="s">
        <v>1082</v>
      </c>
      <c r="D528" t="s">
        <v>1707</v>
      </c>
      <c r="E528" t="s">
        <v>579</v>
      </c>
      <c r="F528">
        <v>66</v>
      </c>
      <c r="G528">
        <v>0.9</v>
      </c>
      <c r="H528">
        <v>143</v>
      </c>
      <c r="I528">
        <v>18</v>
      </c>
      <c r="J528">
        <v>5.87</v>
      </c>
      <c r="K528">
        <v>26</v>
      </c>
      <c r="L528">
        <v>0.26</v>
      </c>
      <c r="M528">
        <v>0.03</v>
      </c>
      <c r="N528">
        <v>4.7E-2</v>
      </c>
      <c r="O528">
        <v>5.0000000000000001E-4</v>
      </c>
      <c r="P528">
        <v>5.0000000000000001E-3</v>
      </c>
      <c r="Q528">
        <v>8</v>
      </c>
      <c r="R528">
        <v>15.8</v>
      </c>
      <c r="S528">
        <v>38</v>
      </c>
      <c r="T528">
        <v>0.67</v>
      </c>
      <c r="U528">
        <v>150</v>
      </c>
      <c r="V528">
        <v>18</v>
      </c>
      <c r="W528">
        <v>6.5</v>
      </c>
      <c r="X528">
        <v>19</v>
      </c>
      <c r="Y528">
        <v>0.3</v>
      </c>
      <c r="Z528">
        <v>0.06</v>
      </c>
      <c r="AA528">
        <v>8.1000000000000003E-2</v>
      </c>
      <c r="AB528">
        <v>8.9999999999999998E-4</v>
      </c>
      <c r="AC528">
        <v>0</v>
      </c>
      <c r="AD528">
        <v>3</v>
      </c>
      <c r="AE528">
        <v>20.5</v>
      </c>
      <c r="AF528">
        <v>40</v>
      </c>
      <c r="AG528" s="16">
        <v>0.377</v>
      </c>
      <c r="AH528" s="16">
        <v>0.439</v>
      </c>
    </row>
    <row r="529" spans="1:34" x14ac:dyDescent="0.25">
      <c r="A529" t="s">
        <v>240</v>
      </c>
      <c r="B529" t="s">
        <v>240</v>
      </c>
      <c r="C529" t="s">
        <v>862</v>
      </c>
      <c r="D529" t="s">
        <v>1708</v>
      </c>
      <c r="E529" t="s">
        <v>241</v>
      </c>
      <c r="F529">
        <v>363</v>
      </c>
      <c r="G529">
        <v>2.5</v>
      </c>
      <c r="H529">
        <v>15</v>
      </c>
      <c r="I529">
        <v>107</v>
      </c>
      <c r="J529">
        <v>5.47</v>
      </c>
      <c r="K529">
        <v>128</v>
      </c>
      <c r="L529">
        <v>0.04</v>
      </c>
      <c r="M529">
        <v>1.2999999999999999E-2</v>
      </c>
      <c r="N529">
        <v>1.7000000000000001E-2</v>
      </c>
      <c r="O529">
        <v>5.0000000000000001E-4</v>
      </c>
      <c r="P529">
        <v>5.0000000000000001E-4</v>
      </c>
      <c r="Q529">
        <v>9</v>
      </c>
      <c r="R529">
        <v>4</v>
      </c>
      <c r="S529">
        <v>217</v>
      </c>
      <c r="T529">
        <v>0.71</v>
      </c>
      <c r="U529">
        <v>2</v>
      </c>
      <c r="V529">
        <v>100</v>
      </c>
      <c r="W529">
        <v>7.66</v>
      </c>
      <c r="X529">
        <v>120</v>
      </c>
      <c r="Y529">
        <v>0</v>
      </c>
      <c r="Z529">
        <v>0</v>
      </c>
      <c r="AA529">
        <v>8.9999999999999993E-3</v>
      </c>
      <c r="AB529">
        <v>0</v>
      </c>
      <c r="AC529">
        <v>0</v>
      </c>
      <c r="AD529">
        <v>6</v>
      </c>
      <c r="AE529">
        <v>0.8</v>
      </c>
      <c r="AF529">
        <v>246</v>
      </c>
      <c r="AG529" s="16">
        <v>5.4999999999999997E-3</v>
      </c>
      <c r="AH529" s="16">
        <v>0</v>
      </c>
    </row>
    <row r="530" spans="1:34" x14ac:dyDescent="0.25">
      <c r="A530" t="s">
        <v>575</v>
      </c>
      <c r="B530" t="s">
        <v>575</v>
      </c>
      <c r="C530" t="s">
        <v>1083</v>
      </c>
      <c r="D530" t="s">
        <v>1709</v>
      </c>
      <c r="E530" t="s">
        <v>579</v>
      </c>
      <c r="F530">
        <v>484</v>
      </c>
      <c r="G530">
        <v>0.79</v>
      </c>
      <c r="H530">
        <v>32</v>
      </c>
      <c r="I530">
        <v>12</v>
      </c>
      <c r="J530">
        <v>5.68</v>
      </c>
      <c r="K530">
        <v>50</v>
      </c>
      <c r="L530">
        <v>0.12</v>
      </c>
      <c r="M530">
        <v>0.03</v>
      </c>
      <c r="N530">
        <v>0.01</v>
      </c>
      <c r="O530">
        <v>1E-3</v>
      </c>
      <c r="P530">
        <v>2.5000000000000001E-3</v>
      </c>
      <c r="Q530">
        <v>4</v>
      </c>
      <c r="R530">
        <v>6</v>
      </c>
      <c r="S530">
        <v>40</v>
      </c>
      <c r="T530">
        <v>1.7</v>
      </c>
      <c r="U530">
        <v>42</v>
      </c>
      <c r="V530">
        <v>5.4</v>
      </c>
      <c r="W530">
        <v>4.2</v>
      </c>
      <c r="X530">
        <v>6.3</v>
      </c>
      <c r="Y530">
        <v>0.09</v>
      </c>
      <c r="Z530">
        <v>1.0999999999999999E-2</v>
      </c>
      <c r="AA530">
        <v>0.36299999999999999</v>
      </c>
      <c r="AB530">
        <v>8.8000000000000005E-3</v>
      </c>
      <c r="AC530">
        <v>0</v>
      </c>
      <c r="AD530">
        <v>3</v>
      </c>
      <c r="AE530">
        <v>7.8</v>
      </c>
      <c r="AF530">
        <v>49</v>
      </c>
      <c r="AG530" s="16">
        <v>0.184</v>
      </c>
      <c r="AH530" s="16">
        <v>0.1</v>
      </c>
    </row>
    <row r="531" spans="1:34" x14ac:dyDescent="0.25">
      <c r="A531" t="s">
        <v>576</v>
      </c>
      <c r="B531" t="s">
        <v>576</v>
      </c>
      <c r="C531" t="s">
        <v>648</v>
      </c>
      <c r="D531" t="s">
        <v>1287</v>
      </c>
      <c r="E531" t="s">
        <v>579</v>
      </c>
      <c r="F531">
        <v>82</v>
      </c>
      <c r="G531">
        <v>3.3</v>
      </c>
      <c r="H531">
        <v>57</v>
      </c>
      <c r="I531">
        <v>16</v>
      </c>
      <c r="J531">
        <v>5.93</v>
      </c>
      <c r="K531">
        <v>27</v>
      </c>
      <c r="L531">
        <v>0.23</v>
      </c>
      <c r="M531">
        <v>0.12</v>
      </c>
      <c r="N531">
        <v>0.12</v>
      </c>
      <c r="O531">
        <v>2E-3</v>
      </c>
      <c r="P531">
        <v>5.0000000000000001E-3</v>
      </c>
      <c r="Q531">
        <v>9</v>
      </c>
      <c r="R531">
        <v>8.3000000000000007</v>
      </c>
      <c r="S531">
        <v>37</v>
      </c>
      <c r="T531">
        <v>8.9</v>
      </c>
      <c r="U531">
        <v>8.3000000000000007</v>
      </c>
      <c r="V531">
        <v>22</v>
      </c>
      <c r="W531">
        <v>5.9</v>
      </c>
      <c r="X531">
        <v>39</v>
      </c>
      <c r="Y531">
        <v>0.88</v>
      </c>
      <c r="Z531">
        <v>0.3</v>
      </c>
      <c r="AA531">
        <v>0.21</v>
      </c>
      <c r="AB531">
        <v>6.7000000000000002E-3</v>
      </c>
      <c r="AC531">
        <v>0</v>
      </c>
      <c r="AD531">
        <v>21</v>
      </c>
      <c r="AE531">
        <v>3.6</v>
      </c>
      <c r="AF531">
        <v>56</v>
      </c>
      <c r="AG531" s="16">
        <v>0.18</v>
      </c>
      <c r="AH531" s="16">
        <v>0.25</v>
      </c>
    </row>
    <row r="532" spans="1:34" x14ac:dyDescent="0.25">
      <c r="A532" t="s">
        <v>577</v>
      </c>
      <c r="B532" t="s">
        <v>577</v>
      </c>
      <c r="C532" t="s">
        <v>1084</v>
      </c>
      <c r="D532" t="s">
        <v>1710</v>
      </c>
      <c r="E532" t="s">
        <v>579</v>
      </c>
      <c r="F532">
        <v>190</v>
      </c>
      <c r="G532">
        <v>1</v>
      </c>
      <c r="H532">
        <v>140</v>
      </c>
      <c r="I532">
        <v>9</v>
      </c>
      <c r="J532">
        <v>4.74</v>
      </c>
      <c r="K532">
        <v>13</v>
      </c>
      <c r="L532">
        <v>0.36</v>
      </c>
      <c r="M532">
        <v>0.06</v>
      </c>
      <c r="N532">
        <v>5.0000000000000001E-3</v>
      </c>
      <c r="O532">
        <v>8.0000000000000002E-3</v>
      </c>
      <c r="P532">
        <v>2.5000000000000001E-2</v>
      </c>
      <c r="Q532">
        <v>7.7</v>
      </c>
      <c r="R532">
        <v>14.8</v>
      </c>
      <c r="S532">
        <v>61</v>
      </c>
      <c r="T532">
        <v>2.4</v>
      </c>
      <c r="U532">
        <v>192</v>
      </c>
      <c r="V532">
        <v>8</v>
      </c>
      <c r="W532">
        <v>5.33</v>
      </c>
      <c r="X532">
        <v>9</v>
      </c>
      <c r="Y532">
        <v>0.55000000000000004</v>
      </c>
      <c r="Z532">
        <v>0.05</v>
      </c>
      <c r="AA532">
        <v>0.17499999999999999</v>
      </c>
      <c r="AB532">
        <v>1E-3</v>
      </c>
      <c r="AC532">
        <v>0</v>
      </c>
      <c r="AD532">
        <v>3</v>
      </c>
      <c r="AE532">
        <v>20.100000000000001</v>
      </c>
      <c r="AF532">
        <v>38</v>
      </c>
      <c r="AG532" s="16">
        <v>0.16700000000000001</v>
      </c>
      <c r="AH532" s="16">
        <v>0.17199999999999999</v>
      </c>
    </row>
    <row r="533" spans="1:34" x14ac:dyDescent="0.25">
      <c r="A533" t="s">
        <v>578</v>
      </c>
      <c r="B533" t="s">
        <v>578</v>
      </c>
      <c r="C533" t="s">
        <v>1085</v>
      </c>
      <c r="D533" t="s">
        <v>1711</v>
      </c>
      <c r="E533" t="s">
        <v>579</v>
      </c>
      <c r="F533">
        <v>281</v>
      </c>
      <c r="G533">
        <v>1.6</v>
      </c>
      <c r="H533">
        <v>44</v>
      </c>
      <c r="I533">
        <v>55</v>
      </c>
      <c r="J533">
        <v>6.7</v>
      </c>
      <c r="K533">
        <v>64</v>
      </c>
      <c r="L533">
        <v>0.12</v>
      </c>
      <c r="M533">
        <v>5.0000000000000001E-3</v>
      </c>
      <c r="N533">
        <v>5.1000000000000004E-4</v>
      </c>
      <c r="O533">
        <v>5.0000000000000001E-4</v>
      </c>
      <c r="P533">
        <v>5.0000000000000001E-4</v>
      </c>
      <c r="Q533">
        <v>5</v>
      </c>
      <c r="R533">
        <v>3.7</v>
      </c>
      <c r="S533">
        <v>92</v>
      </c>
      <c r="T533">
        <v>14</v>
      </c>
      <c r="U533">
        <v>75</v>
      </c>
      <c r="V533">
        <v>66</v>
      </c>
      <c r="W533">
        <v>7.16</v>
      </c>
      <c r="X533">
        <v>74</v>
      </c>
      <c r="Y533">
        <v>1.2</v>
      </c>
      <c r="Z533">
        <v>3.5000000000000003E-2</v>
      </c>
      <c r="AA533">
        <v>8.2000000000000003E-2</v>
      </c>
      <c r="AB533">
        <v>8.5000000000000006E-3</v>
      </c>
      <c r="AC533">
        <v>0</v>
      </c>
      <c r="AD533">
        <v>5</v>
      </c>
      <c r="AE533">
        <v>6.6</v>
      </c>
      <c r="AF533">
        <v>142</v>
      </c>
      <c r="AG533" s="16">
        <v>0.107</v>
      </c>
      <c r="AH533" s="16">
        <v>0.15</v>
      </c>
    </row>
  </sheetData>
  <sheetProtection sheet="1" objects="1" scenarios="1"/>
  <autoFilter ref="A1:F533" xr:uid="{E32C42E1-05E8-4F1E-B746-FBAF570F7497}"/>
  <mergeCells count="2">
    <mergeCell ref="AJ1:AK1"/>
    <mergeCell ref="AM1:AN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9909E-8824-4BFF-BD3E-D2EB27F60F07}">
  <dimension ref="B1:O41"/>
  <sheetViews>
    <sheetView zoomScaleNormal="100" workbookViewId="0">
      <selection activeCell="T27" sqref="T27"/>
    </sheetView>
  </sheetViews>
  <sheetFormatPr defaultRowHeight="15" x14ac:dyDescent="0.25"/>
  <cols>
    <col min="1" max="1" width="2.85546875" style="19" customWidth="1"/>
    <col min="2" max="2" width="9.140625" style="19"/>
    <col min="3" max="4" width="4.5703125" style="19" customWidth="1"/>
    <col min="5" max="12" width="9.140625" style="19"/>
    <col min="13" max="14" width="4.5703125" style="19" customWidth="1"/>
    <col min="15" max="16384" width="9.140625" style="19"/>
  </cols>
  <sheetData>
    <row r="1" spans="2:15" ht="15.75" thickBot="1" x14ac:dyDescent="0.3"/>
    <row r="2" spans="2:15" x14ac:dyDescent="0.25">
      <c r="B2" s="24"/>
      <c r="C2" s="23"/>
      <c r="D2" s="23"/>
      <c r="E2" s="23"/>
      <c r="F2" s="23"/>
      <c r="G2" s="23"/>
      <c r="H2" s="23"/>
      <c r="I2" s="23"/>
      <c r="J2" s="23"/>
      <c r="K2" s="23"/>
      <c r="L2" s="23"/>
      <c r="M2" s="23"/>
      <c r="N2" s="23"/>
      <c r="O2" s="22"/>
    </row>
    <row r="3" spans="2:15" ht="19.5" thickBot="1" x14ac:dyDescent="0.35">
      <c r="B3" s="17"/>
      <c r="C3" s="50" t="s">
        <v>1718</v>
      </c>
      <c r="D3" s="50"/>
      <c r="E3" s="50"/>
      <c r="F3" s="50"/>
      <c r="G3" s="50"/>
      <c r="H3" s="50"/>
      <c r="I3" s="21"/>
      <c r="J3" s="21"/>
      <c r="K3" s="21"/>
      <c r="O3" s="20"/>
    </row>
    <row r="4" spans="2:15" ht="16.5" thickTop="1" thickBot="1" x14ac:dyDescent="0.3">
      <c r="B4" s="17"/>
      <c r="O4" s="20"/>
    </row>
    <row r="5" spans="2:15" x14ac:dyDescent="0.25">
      <c r="B5" s="17"/>
      <c r="C5" s="88" t="s">
        <v>1208</v>
      </c>
      <c r="D5" s="126" t="s">
        <v>1211</v>
      </c>
      <c r="E5" s="126"/>
      <c r="F5" s="126"/>
      <c r="G5" s="126"/>
      <c r="H5" s="126"/>
      <c r="I5" s="126"/>
      <c r="J5" s="126"/>
      <c r="K5" s="126"/>
      <c r="L5" s="126"/>
      <c r="M5" s="126"/>
      <c r="N5" s="127"/>
      <c r="O5" s="20"/>
    </row>
    <row r="6" spans="2:15" x14ac:dyDescent="0.25">
      <c r="B6" s="17"/>
      <c r="C6" s="89" t="s">
        <v>1207</v>
      </c>
      <c r="D6" s="124" t="s">
        <v>1212</v>
      </c>
      <c r="E6" s="124"/>
      <c r="F6" s="124"/>
      <c r="G6" s="124"/>
      <c r="H6" s="124"/>
      <c r="I6" s="124"/>
      <c r="J6" s="124"/>
      <c r="K6" s="124"/>
      <c r="L6" s="124"/>
      <c r="M6" s="124"/>
      <c r="N6" s="125"/>
      <c r="O6" s="20"/>
    </row>
    <row r="7" spans="2:15" x14ac:dyDescent="0.25">
      <c r="B7" s="17"/>
      <c r="C7" s="89" t="s">
        <v>1209</v>
      </c>
      <c r="D7" s="122" t="s">
        <v>1213</v>
      </c>
      <c r="E7" s="122"/>
      <c r="F7" s="122"/>
      <c r="G7" s="122"/>
      <c r="H7" s="122"/>
      <c r="I7" s="122"/>
      <c r="J7" s="122"/>
      <c r="K7" s="122"/>
      <c r="L7" s="122"/>
      <c r="M7" s="122"/>
      <c r="N7" s="123"/>
      <c r="O7" s="20"/>
    </row>
    <row r="8" spans="2:15" x14ac:dyDescent="0.25">
      <c r="B8" s="17"/>
      <c r="C8" s="89"/>
      <c r="D8" s="122"/>
      <c r="E8" s="122"/>
      <c r="F8" s="122"/>
      <c r="G8" s="122"/>
      <c r="H8" s="122"/>
      <c r="I8" s="122"/>
      <c r="J8" s="122"/>
      <c r="K8" s="122"/>
      <c r="L8" s="122"/>
      <c r="M8" s="122"/>
      <c r="N8" s="123"/>
      <c r="O8" s="20"/>
    </row>
    <row r="9" spans="2:15" x14ac:dyDescent="0.25">
      <c r="B9" s="17"/>
      <c r="C9" s="89" t="s">
        <v>1233</v>
      </c>
      <c r="D9" s="122" t="s">
        <v>1238</v>
      </c>
      <c r="E9" s="122"/>
      <c r="F9" s="122"/>
      <c r="G9" s="122"/>
      <c r="H9" s="122"/>
      <c r="I9" s="122"/>
      <c r="J9" s="122"/>
      <c r="K9" s="122"/>
      <c r="L9" s="122"/>
      <c r="M9" s="122"/>
      <c r="N9" s="123"/>
      <c r="O9" s="20"/>
    </row>
    <row r="10" spans="2:15" x14ac:dyDescent="0.25">
      <c r="B10" s="17"/>
      <c r="C10" s="90"/>
      <c r="D10" s="122"/>
      <c r="E10" s="122"/>
      <c r="F10" s="122"/>
      <c r="G10" s="122"/>
      <c r="H10" s="122"/>
      <c r="I10" s="122"/>
      <c r="J10" s="122"/>
      <c r="K10" s="122"/>
      <c r="L10" s="122"/>
      <c r="M10" s="122"/>
      <c r="N10" s="123"/>
      <c r="O10" s="20"/>
    </row>
    <row r="11" spans="2:15" x14ac:dyDescent="0.25">
      <c r="B11" s="17"/>
      <c r="C11" s="90"/>
      <c r="D11" s="83" t="s">
        <v>1214</v>
      </c>
      <c r="E11" s="122" t="s">
        <v>1234</v>
      </c>
      <c r="F11" s="122"/>
      <c r="G11" s="122"/>
      <c r="H11" s="122"/>
      <c r="I11" s="122"/>
      <c r="J11" s="122"/>
      <c r="K11" s="122"/>
      <c r="L11" s="122"/>
      <c r="M11" s="122"/>
      <c r="N11" s="123"/>
      <c r="O11" s="20"/>
    </row>
    <row r="12" spans="2:15" x14ac:dyDescent="0.25">
      <c r="B12" s="17"/>
      <c r="C12" s="90"/>
      <c r="D12" s="83"/>
      <c r="E12" s="122"/>
      <c r="F12" s="122"/>
      <c r="G12" s="122"/>
      <c r="H12" s="122"/>
      <c r="I12" s="122"/>
      <c r="J12" s="122"/>
      <c r="K12" s="122"/>
      <c r="L12" s="122"/>
      <c r="M12" s="122"/>
      <c r="N12" s="123"/>
      <c r="O12" s="20"/>
    </row>
    <row r="13" spans="2:15" x14ac:dyDescent="0.25">
      <c r="B13" s="17"/>
      <c r="C13" s="90"/>
      <c r="D13" s="83" t="s">
        <v>1214</v>
      </c>
      <c r="E13" s="120" t="s">
        <v>1235</v>
      </c>
      <c r="F13" s="120"/>
      <c r="G13" s="120"/>
      <c r="H13" s="120"/>
      <c r="I13" s="120"/>
      <c r="J13" s="120"/>
      <c r="K13" s="120"/>
      <c r="L13" s="120"/>
      <c r="M13" s="120"/>
      <c r="N13" s="121"/>
      <c r="O13" s="20"/>
    </row>
    <row r="14" spans="2:15" x14ac:dyDescent="0.25">
      <c r="B14" s="17"/>
      <c r="C14" s="90"/>
      <c r="D14" s="84"/>
      <c r="E14" s="120"/>
      <c r="F14" s="120"/>
      <c r="G14" s="120"/>
      <c r="H14" s="120"/>
      <c r="I14" s="120"/>
      <c r="J14" s="120"/>
      <c r="K14" s="120"/>
      <c r="L14" s="120"/>
      <c r="M14" s="120"/>
      <c r="N14" s="121"/>
      <c r="O14" s="20"/>
    </row>
    <row r="15" spans="2:15" ht="15" customHeight="1" x14ac:dyDescent="0.25">
      <c r="B15" s="17"/>
      <c r="C15" s="90"/>
      <c r="D15" s="83" t="s">
        <v>1214</v>
      </c>
      <c r="E15" s="122" t="s">
        <v>1231</v>
      </c>
      <c r="F15" s="122"/>
      <c r="G15" s="122"/>
      <c r="H15" s="122"/>
      <c r="I15" s="122"/>
      <c r="J15" s="122"/>
      <c r="K15" s="122"/>
      <c r="L15" s="122"/>
      <c r="M15" s="122"/>
      <c r="N15" s="123"/>
      <c r="O15" s="20"/>
    </row>
    <row r="16" spans="2:15" x14ac:dyDescent="0.25">
      <c r="B16" s="17"/>
      <c r="C16" s="89" t="s">
        <v>1210</v>
      </c>
      <c r="D16" s="122" t="s">
        <v>1236</v>
      </c>
      <c r="E16" s="122"/>
      <c r="F16" s="122"/>
      <c r="G16" s="122"/>
      <c r="H16" s="122"/>
      <c r="I16" s="122"/>
      <c r="J16" s="122"/>
      <c r="K16" s="122"/>
      <c r="L16" s="122"/>
      <c r="M16" s="122"/>
      <c r="N16" s="123"/>
      <c r="O16" s="20"/>
    </row>
    <row r="17" spans="2:15" x14ac:dyDescent="0.25">
      <c r="B17" s="17"/>
      <c r="C17" s="90"/>
      <c r="D17" s="122"/>
      <c r="E17" s="122"/>
      <c r="F17" s="122"/>
      <c r="G17" s="122"/>
      <c r="H17" s="122"/>
      <c r="I17" s="122"/>
      <c r="J17" s="122"/>
      <c r="K17" s="122"/>
      <c r="L17" s="122"/>
      <c r="M17" s="122"/>
      <c r="N17" s="123"/>
      <c r="O17" s="20"/>
    </row>
    <row r="18" spans="2:15" x14ac:dyDescent="0.25">
      <c r="B18" s="17"/>
      <c r="C18" s="90"/>
      <c r="D18" s="83" t="s">
        <v>1214</v>
      </c>
      <c r="E18" s="122" t="s">
        <v>1218</v>
      </c>
      <c r="F18" s="122"/>
      <c r="G18" s="122"/>
      <c r="H18" s="122"/>
      <c r="I18" s="122"/>
      <c r="J18" s="122"/>
      <c r="K18" s="122"/>
      <c r="L18" s="122"/>
      <c r="M18" s="122"/>
      <c r="N18" s="123"/>
      <c r="O18" s="20"/>
    </row>
    <row r="19" spans="2:15" x14ac:dyDescent="0.25">
      <c r="B19" s="17"/>
      <c r="C19" s="90"/>
      <c r="D19" s="83"/>
      <c r="E19" s="122"/>
      <c r="F19" s="122"/>
      <c r="G19" s="122"/>
      <c r="H19" s="122"/>
      <c r="I19" s="122"/>
      <c r="J19" s="122"/>
      <c r="K19" s="122"/>
      <c r="L19" s="122"/>
      <c r="M19" s="122"/>
      <c r="N19" s="123"/>
      <c r="O19" s="20"/>
    </row>
    <row r="20" spans="2:15" x14ac:dyDescent="0.25">
      <c r="B20" s="17"/>
      <c r="C20" s="90"/>
      <c r="D20" s="83" t="s">
        <v>1214</v>
      </c>
      <c r="E20" s="122" t="s">
        <v>1217</v>
      </c>
      <c r="F20" s="122"/>
      <c r="G20" s="122"/>
      <c r="H20" s="122"/>
      <c r="I20" s="122"/>
      <c r="J20" s="122"/>
      <c r="K20" s="122"/>
      <c r="L20" s="122"/>
      <c r="M20" s="122"/>
      <c r="N20" s="123"/>
      <c r="O20" s="20"/>
    </row>
    <row r="21" spans="2:15" x14ac:dyDescent="0.25">
      <c r="B21" s="17"/>
      <c r="C21" s="90"/>
      <c r="D21" s="83"/>
      <c r="E21" s="122"/>
      <c r="F21" s="122"/>
      <c r="G21" s="122"/>
      <c r="H21" s="122"/>
      <c r="I21" s="122"/>
      <c r="J21" s="122"/>
      <c r="K21" s="122"/>
      <c r="L21" s="122"/>
      <c r="M21" s="122"/>
      <c r="N21" s="123"/>
      <c r="O21" s="20"/>
    </row>
    <row r="22" spans="2:15" x14ac:dyDescent="0.25">
      <c r="B22" s="17"/>
      <c r="C22" s="89" t="s">
        <v>1215</v>
      </c>
      <c r="D22" s="124" t="s">
        <v>1229</v>
      </c>
      <c r="E22" s="124"/>
      <c r="F22" s="124"/>
      <c r="G22" s="124"/>
      <c r="H22" s="124"/>
      <c r="I22" s="124"/>
      <c r="J22" s="124"/>
      <c r="K22" s="124"/>
      <c r="L22" s="124"/>
      <c r="M22" s="124"/>
      <c r="N22" s="125"/>
      <c r="O22" s="20"/>
    </row>
    <row r="23" spans="2:15" x14ac:dyDescent="0.25">
      <c r="B23" s="17"/>
      <c r="C23" s="89" t="s">
        <v>1216</v>
      </c>
      <c r="D23" s="124" t="s">
        <v>1223</v>
      </c>
      <c r="E23" s="124"/>
      <c r="F23" s="124"/>
      <c r="G23" s="124"/>
      <c r="H23" s="124"/>
      <c r="I23" s="124"/>
      <c r="J23" s="124"/>
      <c r="K23" s="124"/>
      <c r="L23" s="124"/>
      <c r="M23" s="124"/>
      <c r="N23" s="125"/>
      <c r="O23" s="20"/>
    </row>
    <row r="24" spans="2:15" x14ac:dyDescent="0.25">
      <c r="B24" s="17"/>
      <c r="C24" s="89"/>
      <c r="D24" s="83" t="s">
        <v>1214</v>
      </c>
      <c r="E24" s="124" t="s">
        <v>1239</v>
      </c>
      <c r="F24" s="124"/>
      <c r="G24" s="124"/>
      <c r="H24" s="124"/>
      <c r="I24" s="124"/>
      <c r="J24" s="124"/>
      <c r="K24" s="124"/>
      <c r="L24" s="124"/>
      <c r="M24" s="124"/>
      <c r="N24" s="125"/>
      <c r="O24" s="20"/>
    </row>
    <row r="25" spans="2:15" x14ac:dyDescent="0.25">
      <c r="B25" s="17"/>
      <c r="C25" s="89"/>
      <c r="D25" s="83" t="s">
        <v>1214</v>
      </c>
      <c r="E25" s="122" t="s">
        <v>1237</v>
      </c>
      <c r="F25" s="122"/>
      <c r="G25" s="122"/>
      <c r="H25" s="122"/>
      <c r="I25" s="122"/>
      <c r="J25" s="122"/>
      <c r="K25" s="122"/>
      <c r="L25" s="122"/>
      <c r="M25" s="122"/>
      <c r="N25" s="123"/>
      <c r="O25" s="20"/>
    </row>
    <row r="26" spans="2:15" x14ac:dyDescent="0.25">
      <c r="B26" s="17"/>
      <c r="C26" s="89"/>
      <c r="D26" s="83"/>
      <c r="E26" s="122"/>
      <c r="F26" s="122"/>
      <c r="G26" s="122"/>
      <c r="H26" s="122"/>
      <c r="I26" s="122"/>
      <c r="J26" s="122"/>
      <c r="K26" s="122"/>
      <c r="L26" s="122"/>
      <c r="M26" s="122"/>
      <c r="N26" s="123"/>
      <c r="O26" s="20"/>
    </row>
    <row r="27" spans="2:15" x14ac:dyDescent="0.25">
      <c r="B27" s="17"/>
      <c r="C27" s="89" t="s">
        <v>1219</v>
      </c>
      <c r="D27" s="124" t="s">
        <v>1224</v>
      </c>
      <c r="E27" s="124"/>
      <c r="F27" s="124"/>
      <c r="G27" s="124"/>
      <c r="H27" s="124"/>
      <c r="I27" s="124"/>
      <c r="J27" s="124"/>
      <c r="K27" s="124"/>
      <c r="L27" s="124"/>
      <c r="M27" s="124"/>
      <c r="N27" s="125"/>
      <c r="O27" s="20"/>
    </row>
    <row r="28" spans="2:15" x14ac:dyDescent="0.25">
      <c r="B28" s="17"/>
      <c r="C28" s="89"/>
      <c r="D28" s="83" t="s">
        <v>1214</v>
      </c>
      <c r="E28" s="124" t="s">
        <v>1222</v>
      </c>
      <c r="F28" s="124"/>
      <c r="G28" s="124"/>
      <c r="H28" s="124"/>
      <c r="I28" s="124"/>
      <c r="J28" s="124"/>
      <c r="K28" s="124"/>
      <c r="L28" s="124"/>
      <c r="M28" s="124"/>
      <c r="N28" s="125"/>
      <c r="O28" s="20"/>
    </row>
    <row r="29" spans="2:15" x14ac:dyDescent="0.25">
      <c r="B29" s="17"/>
      <c r="C29" s="89"/>
      <c r="D29" s="83" t="s">
        <v>1214</v>
      </c>
      <c r="E29" s="124" t="s">
        <v>1221</v>
      </c>
      <c r="F29" s="124"/>
      <c r="G29" s="124"/>
      <c r="H29" s="124"/>
      <c r="I29" s="124"/>
      <c r="J29" s="124"/>
      <c r="K29" s="124"/>
      <c r="L29" s="124"/>
      <c r="M29" s="124"/>
      <c r="N29" s="125"/>
      <c r="O29" s="20"/>
    </row>
    <row r="30" spans="2:15" x14ac:dyDescent="0.25">
      <c r="B30" s="17"/>
      <c r="C30" s="89" t="s">
        <v>1220</v>
      </c>
      <c r="D30" s="124" t="s">
        <v>1226</v>
      </c>
      <c r="E30" s="124"/>
      <c r="F30" s="124"/>
      <c r="G30" s="124"/>
      <c r="H30" s="124"/>
      <c r="I30" s="124"/>
      <c r="J30" s="124"/>
      <c r="K30" s="124"/>
      <c r="L30" s="124"/>
      <c r="M30" s="124"/>
      <c r="N30" s="125"/>
      <c r="O30" s="20"/>
    </row>
    <row r="31" spans="2:15" x14ac:dyDescent="0.25">
      <c r="B31" s="17"/>
      <c r="C31" s="89"/>
      <c r="D31" s="83" t="s">
        <v>1214</v>
      </c>
      <c r="E31" s="124" t="s">
        <v>1227</v>
      </c>
      <c r="F31" s="124"/>
      <c r="G31" s="124"/>
      <c r="H31" s="124"/>
      <c r="I31" s="124"/>
      <c r="J31" s="124"/>
      <c r="K31" s="124"/>
      <c r="L31" s="124"/>
      <c r="M31" s="124"/>
      <c r="N31" s="125"/>
      <c r="O31" s="20"/>
    </row>
    <row r="32" spans="2:15" ht="15" customHeight="1" x14ac:dyDescent="0.25">
      <c r="B32" s="17"/>
      <c r="C32" s="89"/>
      <c r="D32" s="83" t="s">
        <v>1214</v>
      </c>
      <c r="E32" s="122" t="s">
        <v>1230</v>
      </c>
      <c r="F32" s="122"/>
      <c r="G32" s="122"/>
      <c r="H32" s="122"/>
      <c r="I32" s="122"/>
      <c r="J32" s="122"/>
      <c r="K32" s="122"/>
      <c r="L32" s="122"/>
      <c r="M32" s="122"/>
      <c r="N32" s="123"/>
      <c r="O32" s="20"/>
    </row>
    <row r="33" spans="2:15" x14ac:dyDescent="0.25">
      <c r="B33" s="17"/>
      <c r="C33" s="90"/>
      <c r="D33" s="83"/>
      <c r="E33" s="122"/>
      <c r="F33" s="122"/>
      <c r="G33" s="122"/>
      <c r="H33" s="122"/>
      <c r="I33" s="122"/>
      <c r="J33" s="122"/>
      <c r="K33" s="122"/>
      <c r="L33" s="122"/>
      <c r="M33" s="122"/>
      <c r="N33" s="123"/>
      <c r="O33" s="20"/>
    </row>
    <row r="34" spans="2:15" ht="15" customHeight="1" x14ac:dyDescent="0.25">
      <c r="B34" s="17"/>
      <c r="C34" s="90"/>
      <c r="D34" s="83" t="s">
        <v>1214</v>
      </c>
      <c r="E34" s="122" t="s">
        <v>1228</v>
      </c>
      <c r="F34" s="122"/>
      <c r="G34" s="122"/>
      <c r="H34" s="122"/>
      <c r="I34" s="122"/>
      <c r="J34" s="122"/>
      <c r="K34" s="122"/>
      <c r="L34" s="122"/>
      <c r="M34" s="122"/>
      <c r="N34" s="123"/>
      <c r="O34" s="20"/>
    </row>
    <row r="35" spans="2:15" ht="15" customHeight="1" x14ac:dyDescent="0.25">
      <c r="B35" s="17"/>
      <c r="C35" s="89" t="s">
        <v>1225</v>
      </c>
      <c r="D35" s="122" t="s">
        <v>1232</v>
      </c>
      <c r="E35" s="122"/>
      <c r="F35" s="122"/>
      <c r="G35" s="122"/>
      <c r="H35" s="122"/>
      <c r="I35" s="122"/>
      <c r="J35" s="122"/>
      <c r="K35" s="122"/>
      <c r="L35" s="122"/>
      <c r="M35" s="122"/>
      <c r="N35" s="123"/>
      <c r="O35" s="20"/>
    </row>
    <row r="36" spans="2:15" ht="15.75" thickBot="1" x14ac:dyDescent="0.3">
      <c r="B36" s="17"/>
      <c r="C36" s="85"/>
      <c r="D36" s="86"/>
      <c r="E36" s="86"/>
      <c r="F36" s="86"/>
      <c r="G36" s="86"/>
      <c r="H36" s="86"/>
      <c r="I36" s="86"/>
      <c r="J36" s="86"/>
      <c r="K36" s="86"/>
      <c r="L36" s="86"/>
      <c r="M36" s="86"/>
      <c r="N36" s="87"/>
      <c r="O36" s="20"/>
    </row>
    <row r="37" spans="2:15" x14ac:dyDescent="0.25">
      <c r="B37" s="17"/>
      <c r="D37" s="23"/>
      <c r="E37" s="23"/>
      <c r="F37" s="23"/>
      <c r="G37" s="23"/>
      <c r="H37" s="23"/>
      <c r="I37" s="23"/>
      <c r="J37" s="23"/>
      <c r="K37" s="23"/>
      <c r="L37" s="23"/>
      <c r="M37" s="23"/>
      <c r="N37" s="23"/>
      <c r="O37" s="20"/>
    </row>
    <row r="38" spans="2:15" ht="15.75" thickBot="1" x14ac:dyDescent="0.3">
      <c r="B38" s="28"/>
      <c r="C38" s="25"/>
      <c r="D38" s="25"/>
      <c r="E38" s="25"/>
      <c r="F38" s="25"/>
      <c r="G38" s="25"/>
      <c r="H38" s="25"/>
      <c r="I38" s="25"/>
      <c r="J38" s="25"/>
      <c r="K38" s="25"/>
      <c r="L38" s="25"/>
      <c r="M38" s="25"/>
      <c r="N38" s="25"/>
      <c r="O38" s="26"/>
    </row>
    <row r="40" spans="2:15" ht="18.75" x14ac:dyDescent="0.25">
      <c r="G40" s="128"/>
      <c r="H40" s="128"/>
      <c r="I40" s="128"/>
      <c r="J40" s="128"/>
      <c r="K40" s="92"/>
    </row>
    <row r="41" spans="2:15" ht="18.75" x14ac:dyDescent="0.25">
      <c r="G41" s="128"/>
      <c r="H41" s="128"/>
      <c r="I41" s="128"/>
      <c r="J41" s="128"/>
      <c r="K41" s="92"/>
    </row>
  </sheetData>
  <sheetProtection sheet="1" objects="1" scenarios="1" selectLockedCells="1" selectUnlockedCells="1"/>
  <mergeCells count="23">
    <mergeCell ref="E24:N24"/>
    <mergeCell ref="D30:N30"/>
    <mergeCell ref="G40:J41"/>
    <mergeCell ref="E15:N15"/>
    <mergeCell ref="E34:N34"/>
    <mergeCell ref="D35:N35"/>
    <mergeCell ref="D23:N23"/>
    <mergeCell ref="D27:N27"/>
    <mergeCell ref="E31:N31"/>
    <mergeCell ref="E32:N33"/>
    <mergeCell ref="E29:N29"/>
    <mergeCell ref="E28:N28"/>
    <mergeCell ref="E25:N26"/>
    <mergeCell ref="D5:N5"/>
    <mergeCell ref="D6:N6"/>
    <mergeCell ref="D7:N8"/>
    <mergeCell ref="D9:N10"/>
    <mergeCell ref="E11:N12"/>
    <mergeCell ref="E13:N14"/>
    <mergeCell ref="D16:N17"/>
    <mergeCell ref="D22:N22"/>
    <mergeCell ref="E20:N21"/>
    <mergeCell ref="E18:N19"/>
  </mergeCells>
  <pageMargins left="0.7" right="0.7" top="0.75" bottom="0.75" header="0.3" footer="0.3"/>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CA2F9-4BD4-4724-9869-E8DC2C4C351D}">
  <sheetPr codeName="Sheet1"/>
  <dimension ref="B1:V61"/>
  <sheetViews>
    <sheetView zoomScale="70" zoomScaleNormal="70" workbookViewId="0">
      <selection activeCell="F9" sqref="F9:I9"/>
    </sheetView>
  </sheetViews>
  <sheetFormatPr defaultRowHeight="15" x14ac:dyDescent="0.25"/>
  <cols>
    <col min="1" max="1" width="2.85546875" style="19" customWidth="1"/>
    <col min="2" max="12" width="9.140625" style="19"/>
    <col min="13" max="13" width="2.85546875" style="19" customWidth="1"/>
    <col min="14" max="15" width="18.28515625" style="19" customWidth="1"/>
    <col min="16" max="16" width="9.140625" style="19"/>
    <col min="17" max="17" width="2.85546875" style="19" customWidth="1"/>
    <col min="18" max="16384" width="9.140625" style="19"/>
  </cols>
  <sheetData>
    <row r="1" spans="2:17" ht="15" customHeight="1" thickBot="1" x14ac:dyDescent="0.3"/>
    <row r="2" spans="2:17" x14ac:dyDescent="0.25">
      <c r="B2" s="24"/>
      <c r="C2" s="23"/>
      <c r="D2" s="23"/>
      <c r="E2" s="23"/>
      <c r="F2" s="23"/>
      <c r="G2" s="23"/>
      <c r="H2" s="23"/>
      <c r="I2" s="23"/>
      <c r="J2" s="23"/>
      <c r="K2" s="22"/>
      <c r="M2" s="24"/>
      <c r="N2" s="23"/>
      <c r="O2" s="23"/>
      <c r="P2" s="23"/>
      <c r="Q2" s="22"/>
    </row>
    <row r="3" spans="2:17" ht="15" customHeight="1" thickBot="1" x14ac:dyDescent="0.35">
      <c r="B3" s="17"/>
      <c r="C3" s="149" t="s">
        <v>1718</v>
      </c>
      <c r="D3" s="149"/>
      <c r="E3" s="149"/>
      <c r="F3" s="149"/>
      <c r="G3" s="149"/>
      <c r="H3" s="149"/>
      <c r="I3" s="149"/>
      <c r="K3" s="20"/>
      <c r="M3" s="17"/>
      <c r="N3" s="50" t="s">
        <v>1727</v>
      </c>
      <c r="O3" s="50"/>
      <c r="P3" s="50"/>
      <c r="Q3" s="20"/>
    </row>
    <row r="4" spans="2:17" ht="15" customHeight="1" thickTop="1" x14ac:dyDescent="0.25">
      <c r="B4" s="17"/>
      <c r="C4" s="149"/>
      <c r="D4" s="149"/>
      <c r="E4" s="149"/>
      <c r="F4" s="149"/>
      <c r="G4" s="149"/>
      <c r="H4" s="149"/>
      <c r="I4" s="149"/>
      <c r="K4" s="20"/>
      <c r="M4" s="17"/>
      <c r="Q4" s="20"/>
    </row>
    <row r="5" spans="2:17" ht="19.5" customHeight="1" thickBot="1" x14ac:dyDescent="0.4">
      <c r="B5" s="17"/>
      <c r="C5" s="150"/>
      <c r="D5" s="150"/>
      <c r="E5" s="150"/>
      <c r="F5" s="150"/>
      <c r="G5" s="150"/>
      <c r="H5" s="150"/>
      <c r="I5" s="150"/>
      <c r="J5" s="96"/>
      <c r="K5" s="20"/>
      <c r="M5" s="17"/>
      <c r="N5" s="46" t="s">
        <v>1200</v>
      </c>
      <c r="O5" s="46" t="s">
        <v>1199</v>
      </c>
      <c r="P5" s="46" t="s">
        <v>1160</v>
      </c>
      <c r="Q5" s="20"/>
    </row>
    <row r="6" spans="2:17" ht="15" customHeight="1" thickTop="1" x14ac:dyDescent="0.25">
      <c r="B6" s="17"/>
      <c r="K6" s="20"/>
      <c r="M6" s="17"/>
      <c r="N6" s="81" t="s">
        <v>7</v>
      </c>
      <c r="O6" s="97">
        <v>1</v>
      </c>
      <c r="P6" s="49" t="s">
        <v>17</v>
      </c>
      <c r="Q6" s="20"/>
    </row>
    <row r="7" spans="2:17" ht="19.5" customHeight="1" thickBot="1" x14ac:dyDescent="0.35">
      <c r="B7" s="17"/>
      <c r="C7" s="133" t="s">
        <v>1159</v>
      </c>
      <c r="D7" s="133"/>
      <c r="E7" s="133"/>
      <c r="F7" s="138"/>
      <c r="G7" s="138"/>
      <c r="H7" s="138"/>
      <c r="I7" s="139"/>
      <c r="K7" s="20"/>
      <c r="M7" s="17"/>
      <c r="N7" s="82" t="s">
        <v>85</v>
      </c>
      <c r="O7" s="98">
        <v>15</v>
      </c>
      <c r="P7" s="49" t="s">
        <v>18</v>
      </c>
      <c r="Q7" s="20"/>
    </row>
    <row r="8" spans="2:17" ht="15" customHeight="1" thickTop="1" x14ac:dyDescent="0.25">
      <c r="B8" s="17"/>
      <c r="K8" s="20"/>
      <c r="M8" s="17"/>
      <c r="N8" s="82" t="s">
        <v>9</v>
      </c>
      <c r="O8" s="99" t="s">
        <v>1726</v>
      </c>
      <c r="P8" s="49"/>
      <c r="Q8" s="20"/>
    </row>
    <row r="9" spans="2:17" ht="19.5" thickBot="1" x14ac:dyDescent="0.35">
      <c r="B9" s="17"/>
      <c r="C9" s="133" t="s">
        <v>1089</v>
      </c>
      <c r="D9" s="133"/>
      <c r="E9" s="133"/>
      <c r="F9" s="138"/>
      <c r="G9" s="138"/>
      <c r="H9" s="138"/>
      <c r="I9" s="139"/>
      <c r="K9" s="20"/>
      <c r="M9" s="17"/>
      <c r="N9" s="82" t="s">
        <v>12</v>
      </c>
      <c r="O9" s="100">
        <v>0.1</v>
      </c>
      <c r="P9" s="49" t="s">
        <v>19</v>
      </c>
      <c r="Q9" s="20"/>
    </row>
    <row r="10" spans="2:17" ht="15" customHeight="1" thickTop="1" x14ac:dyDescent="0.25">
      <c r="B10" s="17"/>
      <c r="K10" s="20"/>
      <c r="M10" s="17"/>
      <c r="N10" s="82" t="s">
        <v>13</v>
      </c>
      <c r="O10" s="99" t="s">
        <v>1725</v>
      </c>
      <c r="P10" s="49" t="s">
        <v>19</v>
      </c>
      <c r="Q10" s="20"/>
    </row>
    <row r="11" spans="2:17" ht="19.5" customHeight="1" thickBot="1" x14ac:dyDescent="0.35">
      <c r="B11" s="17"/>
      <c r="C11" s="133" t="s">
        <v>1724</v>
      </c>
      <c r="D11" s="133"/>
      <c r="E11" s="133"/>
      <c r="F11" s="134" t="str">
        <f>IFERROR(Calculations!AT3,"")</f>
        <v/>
      </c>
      <c r="G11" s="134"/>
      <c r="H11" s="134"/>
      <c r="I11" s="135"/>
      <c r="K11" s="20"/>
      <c r="M11" s="17"/>
      <c r="N11" s="82" t="s">
        <v>87</v>
      </c>
      <c r="O11" s="101">
        <v>1</v>
      </c>
      <c r="P11" s="49" t="s">
        <v>19</v>
      </c>
      <c r="Q11" s="20"/>
    </row>
    <row r="12" spans="2:17" ht="15" customHeight="1" thickTop="1" x14ac:dyDescent="0.25">
      <c r="B12" s="17"/>
      <c r="K12" s="20"/>
      <c r="M12" s="17"/>
      <c r="N12" s="82" t="s">
        <v>1112</v>
      </c>
      <c r="O12" s="102">
        <v>5.0000000000000001E-3</v>
      </c>
      <c r="P12" s="49" t="s">
        <v>19</v>
      </c>
      <c r="Q12" s="20"/>
    </row>
    <row r="13" spans="2:17" ht="19.5" thickBot="1" x14ac:dyDescent="0.35">
      <c r="B13" s="17"/>
      <c r="C13" s="133" t="s">
        <v>600</v>
      </c>
      <c r="D13" s="133"/>
      <c r="E13" s="133"/>
      <c r="F13" s="136" t="str">
        <f>Calculations!AP5</f>
        <v/>
      </c>
      <c r="G13" s="136"/>
      <c r="H13" s="136"/>
      <c r="I13" s="137"/>
      <c r="K13" s="20"/>
      <c r="M13" s="17"/>
      <c r="N13" s="82" t="s">
        <v>39</v>
      </c>
      <c r="O13" s="102">
        <v>5.0000000000000001E-3</v>
      </c>
      <c r="P13" s="51" t="s">
        <v>19</v>
      </c>
      <c r="Q13" s="20"/>
    </row>
    <row r="14" spans="2:17" ht="15" customHeight="1" thickTop="1" x14ac:dyDescent="0.25">
      <c r="B14" s="17"/>
      <c r="K14" s="20"/>
      <c r="M14" s="17"/>
      <c r="N14" s="82" t="s">
        <v>88</v>
      </c>
      <c r="O14" s="98">
        <v>500</v>
      </c>
      <c r="P14" s="49" t="s">
        <v>19</v>
      </c>
      <c r="Q14" s="20"/>
    </row>
    <row r="15" spans="2:17" ht="19.5" thickBot="1" x14ac:dyDescent="0.35">
      <c r="B15" s="17"/>
      <c r="C15" s="133" t="s">
        <v>57</v>
      </c>
      <c r="D15" s="133"/>
      <c r="E15" s="133"/>
      <c r="F15" s="134" t="str">
        <f>IF(ISBLANK(F17),Calculations!AP4,F17)</f>
        <v/>
      </c>
      <c r="G15" s="134"/>
      <c r="H15" s="134"/>
      <c r="I15" s="135"/>
      <c r="K15" s="20"/>
      <c r="M15" s="79"/>
      <c r="N15" s="82" t="s">
        <v>89</v>
      </c>
      <c r="O15" s="98">
        <v>500</v>
      </c>
      <c r="P15" s="49" t="s">
        <v>19</v>
      </c>
      <c r="Q15" s="20"/>
    </row>
    <row r="16" spans="2:17" ht="14.25" customHeight="1" thickTop="1" x14ac:dyDescent="0.3">
      <c r="B16" s="17"/>
      <c r="C16" s="58"/>
      <c r="D16" s="58"/>
      <c r="E16" s="58"/>
      <c r="F16" s="59"/>
      <c r="G16" s="59"/>
      <c r="H16" s="59"/>
      <c r="K16" s="20"/>
      <c r="M16" s="79"/>
      <c r="N16" s="82" t="s">
        <v>1201</v>
      </c>
      <c r="O16" s="101">
        <v>0.1</v>
      </c>
      <c r="P16" s="49" t="s">
        <v>19</v>
      </c>
      <c r="Q16" s="20"/>
    </row>
    <row r="17" spans="2:17" ht="19.5" thickBot="1" x14ac:dyDescent="0.35">
      <c r="B17" s="17"/>
      <c r="C17" s="133" t="s">
        <v>1196</v>
      </c>
      <c r="D17" s="133"/>
      <c r="E17" s="133"/>
      <c r="F17" s="140"/>
      <c r="G17" s="140"/>
      <c r="H17" s="140"/>
      <c r="I17" s="141"/>
      <c r="K17" s="20"/>
      <c r="M17" s="79"/>
      <c r="N17" s="82" t="s">
        <v>1202</v>
      </c>
      <c r="O17" s="102">
        <v>0.08</v>
      </c>
      <c r="P17" s="49" t="s">
        <v>19</v>
      </c>
      <c r="Q17" s="20"/>
    </row>
    <row r="18" spans="2:17" ht="15" customHeight="1" thickTop="1" thickBot="1" x14ac:dyDescent="0.3">
      <c r="B18" s="17"/>
      <c r="K18" s="20"/>
      <c r="M18" s="28"/>
      <c r="N18" s="25"/>
      <c r="O18" s="25"/>
      <c r="P18" s="25"/>
      <c r="Q18" s="26"/>
    </row>
    <row r="19" spans="2:17" ht="19.5" thickBot="1" x14ac:dyDescent="0.35">
      <c r="B19" s="17"/>
      <c r="C19" s="133" t="s">
        <v>83</v>
      </c>
      <c r="D19" s="133"/>
      <c r="E19" s="133"/>
      <c r="F19" s="142" t="s">
        <v>1117</v>
      </c>
      <c r="G19" s="142"/>
      <c r="H19" s="142" t="s">
        <v>1116</v>
      </c>
      <c r="I19" s="142"/>
      <c r="J19" s="48" t="s">
        <v>1160</v>
      </c>
      <c r="K19" s="20"/>
      <c r="M19" s="62"/>
    </row>
    <row r="20" spans="2:17" ht="15" customHeight="1" thickTop="1" x14ac:dyDescent="0.25">
      <c r="B20" s="17"/>
      <c r="C20" s="143" t="s">
        <v>86</v>
      </c>
      <c r="D20" s="143"/>
      <c r="E20" s="143"/>
      <c r="F20" s="144" t="str">
        <f>IF(ISBLANK(O33),Calculations!AP21,O33)</f>
        <v/>
      </c>
      <c r="G20" s="144"/>
      <c r="H20" s="144" t="str">
        <f>IF(ISBLANK(O33),'Calculations (Max)'!AK6,O33)</f>
        <v/>
      </c>
      <c r="I20" s="144"/>
      <c r="J20" s="49" t="s">
        <v>17</v>
      </c>
      <c r="K20" s="20"/>
      <c r="M20" s="24"/>
      <c r="N20" s="23"/>
      <c r="O20" s="23"/>
      <c r="P20" s="23"/>
      <c r="Q20" s="22"/>
    </row>
    <row r="21" spans="2:17" ht="15" customHeight="1" thickBot="1" x14ac:dyDescent="0.35">
      <c r="B21" s="17"/>
      <c r="C21" s="130" t="s">
        <v>85</v>
      </c>
      <c r="D21" s="130"/>
      <c r="E21" s="130"/>
      <c r="F21" s="132" t="str">
        <f>IF(ISBLANK(O34),Calculations!AP22,O34)</f>
        <v/>
      </c>
      <c r="G21" s="132"/>
      <c r="H21" s="132" t="str">
        <f>'Calculations (Max)'!AK7</f>
        <v/>
      </c>
      <c r="I21" s="132"/>
      <c r="J21" s="49" t="s">
        <v>18</v>
      </c>
      <c r="K21" s="20"/>
      <c r="M21" s="17"/>
      <c r="N21" s="133" t="s">
        <v>1713</v>
      </c>
      <c r="O21" s="133"/>
      <c r="P21" s="133"/>
      <c r="Q21" s="20"/>
    </row>
    <row r="22" spans="2:17" ht="15.75" thickTop="1" x14ac:dyDescent="0.25">
      <c r="B22" s="17"/>
      <c r="C22" s="130" t="s">
        <v>84</v>
      </c>
      <c r="D22" s="130"/>
      <c r="E22" s="130"/>
      <c r="F22" s="131" t="str">
        <f>IF(ISBLANK(O35),Calculations!AP23,O35)</f>
        <v/>
      </c>
      <c r="G22" s="131"/>
      <c r="H22" s="145" t="str">
        <f>'Calculations (Max)'!AK8</f>
        <v/>
      </c>
      <c r="I22" s="145"/>
      <c r="J22" s="49" t="s">
        <v>19</v>
      </c>
      <c r="K22" s="20"/>
      <c r="M22" s="17"/>
      <c r="N22" s="151" t="s">
        <v>1715</v>
      </c>
      <c r="O22" s="157" t="s">
        <v>1717</v>
      </c>
      <c r="P22" s="157"/>
      <c r="Q22" s="20"/>
    </row>
    <row r="23" spans="2:17" x14ac:dyDescent="0.25">
      <c r="B23" s="17"/>
      <c r="C23" s="130" t="s">
        <v>1734</v>
      </c>
      <c r="D23" s="130"/>
      <c r="E23" s="130"/>
      <c r="F23" s="132" t="str">
        <f>Calculations!AP24</f>
        <v/>
      </c>
      <c r="G23" s="132"/>
      <c r="H23" s="145" t="str">
        <f>IF(ISBLANK(O36),'Calculations (Max)'!AK9,O36)</f>
        <v/>
      </c>
      <c r="I23" s="145"/>
      <c r="J23" s="49"/>
      <c r="K23" s="20"/>
      <c r="M23" s="79"/>
      <c r="N23" s="152"/>
      <c r="O23" s="158"/>
      <c r="P23" s="158"/>
      <c r="Q23" s="20"/>
    </row>
    <row r="24" spans="2:17" x14ac:dyDescent="0.25">
      <c r="B24" s="17"/>
      <c r="C24" s="130" t="s">
        <v>33</v>
      </c>
      <c r="D24" s="130"/>
      <c r="E24" s="130"/>
      <c r="F24" s="132" t="str">
        <f>Calculations!AP25</f>
        <v/>
      </c>
      <c r="G24" s="132"/>
      <c r="H24" s="132" t="str">
        <f>IF(ISBLANK(O37),'Calculations (Max)'!AK10,O37)</f>
        <v/>
      </c>
      <c r="I24" s="132"/>
      <c r="J24" s="49" t="s">
        <v>19</v>
      </c>
      <c r="K24" s="20"/>
      <c r="L24" s="63"/>
      <c r="M24" s="80"/>
      <c r="N24" s="152"/>
      <c r="O24" s="159"/>
      <c r="P24" s="159"/>
      <c r="Q24" s="20"/>
    </row>
    <row r="25" spans="2:17" x14ac:dyDescent="0.25">
      <c r="B25" s="17"/>
      <c r="C25" s="130" t="s">
        <v>12</v>
      </c>
      <c r="D25" s="130"/>
      <c r="E25" s="130"/>
      <c r="F25" s="129" t="str">
        <f>Calculations!AP26</f>
        <v/>
      </c>
      <c r="G25" s="129"/>
      <c r="H25" s="129" t="str">
        <f>IF(ISBLANK(O38),'Calculations (Max)'!AK11,O38)</f>
        <v/>
      </c>
      <c r="I25" s="129"/>
      <c r="J25" s="49" t="s">
        <v>19</v>
      </c>
      <c r="K25" s="20"/>
      <c r="L25" s="63"/>
      <c r="M25" s="79"/>
      <c r="N25" s="153" t="s">
        <v>1714</v>
      </c>
      <c r="O25" s="155" t="s">
        <v>1716</v>
      </c>
      <c r="P25" s="155"/>
      <c r="Q25" s="20"/>
    </row>
    <row r="26" spans="2:17" x14ac:dyDescent="0.25">
      <c r="B26" s="17"/>
      <c r="C26" s="130" t="s">
        <v>13</v>
      </c>
      <c r="D26" s="130"/>
      <c r="E26" s="130"/>
      <c r="F26" s="129" t="str">
        <f>Calculations!AP27</f>
        <v/>
      </c>
      <c r="G26" s="129"/>
      <c r="H26" s="129" t="str">
        <f>IF(ISBLANK(O39),'Calculations (Max)'!AK12,O39)</f>
        <v/>
      </c>
      <c r="I26" s="129"/>
      <c r="J26" s="49" t="s">
        <v>19</v>
      </c>
      <c r="K26" s="20"/>
      <c r="L26" s="63"/>
      <c r="M26" s="80"/>
      <c r="N26" s="154"/>
      <c r="O26" s="156"/>
      <c r="P26" s="156"/>
      <c r="Q26" s="20"/>
    </row>
    <row r="27" spans="2:17" ht="15.75" thickBot="1" x14ac:dyDescent="0.3">
      <c r="B27" s="17"/>
      <c r="C27" s="130" t="s">
        <v>87</v>
      </c>
      <c r="D27" s="130"/>
      <c r="E27" s="130"/>
      <c r="F27" s="129" t="str">
        <f>IF(ISBLANK(O40),Calculations!AP28,O40)</f>
        <v/>
      </c>
      <c r="G27" s="129"/>
      <c r="H27" s="145" t="str">
        <f>'Calculations (Max)'!AK13</f>
        <v/>
      </c>
      <c r="I27" s="145"/>
      <c r="J27" s="49" t="s">
        <v>19</v>
      </c>
      <c r="K27" s="20"/>
      <c r="L27" s="63"/>
      <c r="M27" s="28"/>
      <c r="N27" s="25"/>
      <c r="O27" s="25"/>
      <c r="P27" s="25"/>
      <c r="Q27" s="26"/>
    </row>
    <row r="28" spans="2:17" ht="15.75" thickBot="1" x14ac:dyDescent="0.3">
      <c r="B28" s="17"/>
      <c r="C28" s="130" t="s">
        <v>88</v>
      </c>
      <c r="D28" s="130"/>
      <c r="E28" s="130"/>
      <c r="F28" s="132" t="str">
        <f>IF(ISBLANK(O43),Calculations!AP29,O43)</f>
        <v/>
      </c>
      <c r="G28" s="132"/>
      <c r="H28" s="132" t="str">
        <f>'Calculations (Max)'!AK14</f>
        <v/>
      </c>
      <c r="I28" s="132"/>
      <c r="J28" s="49" t="s">
        <v>19</v>
      </c>
      <c r="K28" s="20"/>
      <c r="L28" s="63"/>
    </row>
    <row r="29" spans="2:17" x14ac:dyDescent="0.25">
      <c r="B29" s="17"/>
      <c r="C29" s="130" t="s">
        <v>14</v>
      </c>
      <c r="D29" s="130"/>
      <c r="E29" s="130"/>
      <c r="F29" s="132" t="str">
        <f>IF(ISBLANK(O44),Calculations!AP30,O44)</f>
        <v/>
      </c>
      <c r="G29" s="132"/>
      <c r="H29" s="145" t="str">
        <f>'Calculations (Max)'!AK15</f>
        <v/>
      </c>
      <c r="I29" s="145"/>
      <c r="J29" s="49" t="s">
        <v>19</v>
      </c>
      <c r="K29" s="20"/>
      <c r="L29" s="63"/>
      <c r="M29" s="24"/>
      <c r="N29" s="23"/>
      <c r="O29" s="23"/>
      <c r="P29" s="23"/>
      <c r="Q29" s="22"/>
    </row>
    <row r="30" spans="2:17" ht="15" customHeight="1" thickBot="1" x14ac:dyDescent="0.35">
      <c r="B30" s="17"/>
      <c r="C30" s="130" t="s">
        <v>89</v>
      </c>
      <c r="D30" s="130"/>
      <c r="E30" s="130"/>
      <c r="F30" s="131" t="str">
        <f>IF(ISBLANK(O45),Calculations!AP31,O45)</f>
        <v/>
      </c>
      <c r="G30" s="131"/>
      <c r="H30" s="131" t="str">
        <f>'Calculations (Max)'!AK16</f>
        <v/>
      </c>
      <c r="I30" s="131"/>
      <c r="J30" s="49" t="s">
        <v>19</v>
      </c>
      <c r="K30" s="20"/>
      <c r="L30" s="63"/>
      <c r="M30" s="17"/>
      <c r="N30" s="133" t="s">
        <v>1203</v>
      </c>
      <c r="O30" s="133"/>
      <c r="P30" s="133"/>
      <c r="Q30" s="20"/>
    </row>
    <row r="31" spans="2:17" ht="15" customHeight="1" thickTop="1" x14ac:dyDescent="0.25">
      <c r="B31" s="17"/>
      <c r="K31" s="20"/>
      <c r="L31" s="63"/>
      <c r="M31" s="17"/>
      <c r="Q31" s="20"/>
    </row>
    <row r="32" spans="2:17" ht="19.5" thickBot="1" x14ac:dyDescent="0.35">
      <c r="B32" s="17"/>
      <c r="C32" s="50" t="s">
        <v>90</v>
      </c>
      <c r="D32" s="50"/>
      <c r="E32" s="50"/>
      <c r="F32" s="142" t="s">
        <v>1117</v>
      </c>
      <c r="G32" s="142"/>
      <c r="H32" s="142" t="s">
        <v>1116</v>
      </c>
      <c r="I32" s="142"/>
      <c r="J32" s="48" t="s">
        <v>1160</v>
      </c>
      <c r="K32" s="20"/>
      <c r="M32" s="79"/>
      <c r="N32" s="46" t="s">
        <v>1200</v>
      </c>
      <c r="O32" s="46" t="s">
        <v>1199</v>
      </c>
      <c r="P32" s="46" t="s">
        <v>1160</v>
      </c>
      <c r="Q32" s="20"/>
    </row>
    <row r="33" spans="2:22" ht="15" customHeight="1" thickTop="1" x14ac:dyDescent="0.25">
      <c r="B33" s="17"/>
      <c r="C33" s="143" t="s">
        <v>86</v>
      </c>
      <c r="D33" s="143"/>
      <c r="E33" s="143"/>
      <c r="F33" s="144" t="str">
        <f>IF(ISBLANK(O33),Calculations!AP6,O33)</f>
        <v/>
      </c>
      <c r="G33" s="144"/>
      <c r="H33" s="132" t="str">
        <f>'Calculations (Max)'!AK17</f>
        <v/>
      </c>
      <c r="I33" s="132"/>
      <c r="J33" s="49" t="s">
        <v>17</v>
      </c>
      <c r="K33" s="20"/>
      <c r="M33" s="80"/>
      <c r="N33" s="81" t="s">
        <v>7</v>
      </c>
      <c r="O33" s="94"/>
      <c r="P33" s="49" t="s">
        <v>17</v>
      </c>
      <c r="Q33" s="20"/>
    </row>
    <row r="34" spans="2:22" x14ac:dyDescent="0.25">
      <c r="B34" s="17"/>
      <c r="C34" s="130" t="s">
        <v>85</v>
      </c>
      <c r="D34" s="130"/>
      <c r="E34" s="130"/>
      <c r="F34" s="132" t="str">
        <f>IF(ISBLANK(O34),Calculations!AP7,O34)</f>
        <v/>
      </c>
      <c r="G34" s="132"/>
      <c r="H34" s="146" t="str">
        <f>'Calculations (Max)'!AK18</f>
        <v/>
      </c>
      <c r="I34" s="132"/>
      <c r="J34" s="49" t="s">
        <v>18</v>
      </c>
      <c r="K34" s="20"/>
      <c r="M34" s="79"/>
      <c r="N34" s="82" t="s">
        <v>85</v>
      </c>
      <c r="O34" s="94"/>
      <c r="P34" s="49" t="s">
        <v>18</v>
      </c>
      <c r="Q34" s="20"/>
    </row>
    <row r="35" spans="2:22" x14ac:dyDescent="0.25">
      <c r="B35" s="17"/>
      <c r="C35" s="130" t="s">
        <v>84</v>
      </c>
      <c r="D35" s="130"/>
      <c r="E35" s="130"/>
      <c r="F35" s="131" t="str">
        <f>IF(ISBLANK(O35),Calculations!AP8,O35)</f>
        <v/>
      </c>
      <c r="G35" s="131"/>
      <c r="H35" s="131" t="str">
        <f>'Calculations (Max)'!AK19</f>
        <v/>
      </c>
      <c r="I35" s="131"/>
      <c r="J35" s="49" t="s">
        <v>19</v>
      </c>
      <c r="K35" s="20"/>
      <c r="M35" s="80"/>
      <c r="N35" s="82" t="s">
        <v>84</v>
      </c>
      <c r="O35" s="94"/>
      <c r="P35" s="49" t="s">
        <v>19</v>
      </c>
      <c r="Q35" s="20"/>
    </row>
    <row r="36" spans="2:22" x14ac:dyDescent="0.25">
      <c r="B36" s="17"/>
      <c r="C36" s="130" t="s">
        <v>1734</v>
      </c>
      <c r="D36" s="130"/>
      <c r="E36" s="130"/>
      <c r="F36" s="132" t="str">
        <f>Calculations!AP9</f>
        <v/>
      </c>
      <c r="G36" s="132"/>
      <c r="H36" s="145" t="str">
        <f>IF(ISBLANK(O36),'Calculations (Max)'!AK20,O36)</f>
        <v/>
      </c>
      <c r="I36" s="145"/>
      <c r="J36" s="49"/>
      <c r="K36" s="20"/>
      <c r="M36" s="79"/>
      <c r="N36" s="82" t="s">
        <v>9</v>
      </c>
      <c r="O36" s="94"/>
      <c r="P36" s="49"/>
      <c r="Q36" s="20"/>
    </row>
    <row r="37" spans="2:22" x14ac:dyDescent="0.25">
      <c r="B37" s="17"/>
      <c r="C37" s="130" t="s">
        <v>33</v>
      </c>
      <c r="D37" s="130"/>
      <c r="E37" s="130"/>
      <c r="F37" s="132" t="str">
        <f>Calculations!AP10</f>
        <v/>
      </c>
      <c r="G37" s="132"/>
      <c r="H37" s="132" t="str">
        <f>IF(ISBLANK(O37),'Calculations (Max)'!AK21,O37)</f>
        <v/>
      </c>
      <c r="I37" s="132"/>
      <c r="J37" s="49" t="s">
        <v>19</v>
      </c>
      <c r="K37" s="20"/>
      <c r="M37" s="80"/>
      <c r="N37" s="82" t="s">
        <v>33</v>
      </c>
      <c r="O37" s="94"/>
      <c r="P37" s="49" t="s">
        <v>19</v>
      </c>
      <c r="Q37" s="20"/>
    </row>
    <row r="38" spans="2:22" x14ac:dyDescent="0.25">
      <c r="B38" s="17"/>
      <c r="C38" s="130" t="s">
        <v>12</v>
      </c>
      <c r="D38" s="130"/>
      <c r="E38" s="130"/>
      <c r="F38" s="129" t="str">
        <f>Calculations!AP11</f>
        <v/>
      </c>
      <c r="G38" s="129"/>
      <c r="H38" s="129" t="str">
        <f>IF(ISBLANK(O38),'Calculations (Max)'!AK22,O38)</f>
        <v/>
      </c>
      <c r="I38" s="129"/>
      <c r="J38" s="49" t="s">
        <v>19</v>
      </c>
      <c r="K38" s="20"/>
      <c r="M38" s="79"/>
      <c r="N38" s="82" t="s">
        <v>12</v>
      </c>
      <c r="O38" s="94"/>
      <c r="P38" s="49" t="s">
        <v>19</v>
      </c>
      <c r="Q38" s="20"/>
    </row>
    <row r="39" spans="2:22" x14ac:dyDescent="0.25">
      <c r="B39" s="17"/>
      <c r="C39" s="130" t="s">
        <v>13</v>
      </c>
      <c r="D39" s="130"/>
      <c r="E39" s="130"/>
      <c r="F39" s="129" t="str">
        <f>Calculations!AP12</f>
        <v/>
      </c>
      <c r="G39" s="129"/>
      <c r="H39" s="129" t="str">
        <f>IF(ISBLANK(O39),'Calculations (Max)'!AK23,O39)</f>
        <v/>
      </c>
      <c r="I39" s="129"/>
      <c r="J39" s="49" t="s">
        <v>19</v>
      </c>
      <c r="K39" s="20"/>
      <c r="L39" s="63"/>
      <c r="M39" s="17"/>
      <c r="N39" s="82" t="s">
        <v>13</v>
      </c>
      <c r="O39" s="94"/>
      <c r="P39" s="49" t="s">
        <v>19</v>
      </c>
      <c r="Q39" s="20"/>
    </row>
    <row r="40" spans="2:22" x14ac:dyDescent="0.25">
      <c r="B40" s="17"/>
      <c r="C40" s="130" t="s">
        <v>87</v>
      </c>
      <c r="D40" s="130"/>
      <c r="E40" s="130"/>
      <c r="F40" s="129" t="str">
        <f>IF(ISBLANK(O40),Calculations!AP13,O40)</f>
        <v/>
      </c>
      <c r="G40" s="129"/>
      <c r="H40" s="145" t="str">
        <f>'Calculations (Max)'!AK24</f>
        <v/>
      </c>
      <c r="I40" s="145"/>
      <c r="J40" s="49" t="s">
        <v>19</v>
      </c>
      <c r="K40" s="20"/>
      <c r="M40" s="17"/>
      <c r="N40" s="82" t="s">
        <v>87</v>
      </c>
      <c r="O40" s="94"/>
      <c r="P40" s="49" t="s">
        <v>19</v>
      </c>
      <c r="Q40" s="20"/>
    </row>
    <row r="41" spans="2:22" x14ac:dyDescent="0.25">
      <c r="B41" s="17"/>
      <c r="C41" s="130" t="s">
        <v>1112</v>
      </c>
      <c r="D41" s="130"/>
      <c r="E41" s="130"/>
      <c r="F41" s="129" t="str">
        <f>Calculations!AP14</f>
        <v/>
      </c>
      <c r="G41" s="129"/>
      <c r="H41" s="129" t="str">
        <f>IF(ISBLANK(O41),'Calculations (Max)'!AK25,O41)</f>
        <v/>
      </c>
      <c r="I41" s="129"/>
      <c r="J41" s="49" t="s">
        <v>19</v>
      </c>
      <c r="K41" s="20"/>
      <c r="M41" s="17"/>
      <c r="N41" s="82" t="s">
        <v>1112</v>
      </c>
      <c r="O41" s="94"/>
      <c r="P41" s="49" t="s">
        <v>19</v>
      </c>
      <c r="Q41" s="20"/>
    </row>
    <row r="42" spans="2:22" x14ac:dyDescent="0.25">
      <c r="B42" s="17"/>
      <c r="C42" s="130" t="s">
        <v>39</v>
      </c>
      <c r="D42" s="130"/>
      <c r="E42" s="130"/>
      <c r="F42" s="129" t="str">
        <f>Calculations!AP15</f>
        <v/>
      </c>
      <c r="G42" s="129"/>
      <c r="H42" s="129" t="str">
        <f>IF(ISBLANK(O42),'Calculations (Max)'!AK26,O42)</f>
        <v/>
      </c>
      <c r="I42" s="129"/>
      <c r="J42" s="51" t="s">
        <v>19</v>
      </c>
      <c r="K42" s="20"/>
      <c r="M42" s="17"/>
      <c r="N42" s="82" t="s">
        <v>39</v>
      </c>
      <c r="O42" s="94"/>
      <c r="P42" s="51" t="s">
        <v>19</v>
      </c>
      <c r="Q42" s="20"/>
    </row>
    <row r="43" spans="2:22" x14ac:dyDescent="0.25">
      <c r="B43" s="17"/>
      <c r="C43" s="130" t="s">
        <v>88</v>
      </c>
      <c r="D43" s="130"/>
      <c r="E43" s="130"/>
      <c r="F43" s="132" t="str">
        <f>IF(ISBLANK(O43),Calculations!AP16,O43)</f>
        <v/>
      </c>
      <c r="G43" s="132"/>
      <c r="H43" s="132" t="str">
        <f>'Calculations (Max)'!AK27</f>
        <v/>
      </c>
      <c r="I43" s="132"/>
      <c r="J43" s="49" t="s">
        <v>19</v>
      </c>
      <c r="K43" s="20"/>
      <c r="M43" s="17"/>
      <c r="N43" s="82" t="s">
        <v>88</v>
      </c>
      <c r="O43" s="94"/>
      <c r="P43" s="49" t="s">
        <v>19</v>
      </c>
      <c r="Q43" s="20"/>
    </row>
    <row r="44" spans="2:22" x14ac:dyDescent="0.25">
      <c r="B44" s="17"/>
      <c r="C44" s="130" t="s">
        <v>14</v>
      </c>
      <c r="D44" s="130"/>
      <c r="E44" s="130"/>
      <c r="F44" s="132" t="str">
        <f>IF(ISBLANK(O44),Calculations!AP17,O44)</f>
        <v/>
      </c>
      <c r="G44" s="132"/>
      <c r="H44" s="132" t="str">
        <f>'Calculations (Max)'!AK28</f>
        <v/>
      </c>
      <c r="I44" s="132"/>
      <c r="J44" s="49" t="s">
        <v>19</v>
      </c>
      <c r="K44" s="20"/>
      <c r="M44" s="17"/>
      <c r="N44" s="82" t="s">
        <v>14</v>
      </c>
      <c r="O44" s="94"/>
      <c r="P44" s="49" t="s">
        <v>19</v>
      </c>
      <c r="Q44" s="20"/>
    </row>
    <row r="45" spans="2:22" x14ac:dyDescent="0.25">
      <c r="B45" s="17"/>
      <c r="C45" s="130" t="s">
        <v>89</v>
      </c>
      <c r="D45" s="130"/>
      <c r="E45" s="130"/>
      <c r="F45" s="131" t="str">
        <f>IF(ISBLANK(O45),Calculations!AP18,O45)</f>
        <v/>
      </c>
      <c r="G45" s="131"/>
      <c r="H45" s="131" t="str">
        <f>'Calculations (Max)'!AK29</f>
        <v/>
      </c>
      <c r="I45" s="131"/>
      <c r="J45" s="49" t="s">
        <v>19</v>
      </c>
      <c r="K45" s="20"/>
      <c r="M45" s="17"/>
      <c r="N45" s="82" t="s">
        <v>89</v>
      </c>
      <c r="O45" s="94"/>
      <c r="P45" s="49" t="s">
        <v>19</v>
      </c>
      <c r="Q45" s="20"/>
      <c r="V45" s="74"/>
    </row>
    <row r="46" spans="2:22" x14ac:dyDescent="0.25">
      <c r="B46" s="17"/>
      <c r="C46" s="130" t="s">
        <v>91</v>
      </c>
      <c r="D46" s="130"/>
      <c r="E46" s="130"/>
      <c r="F46" s="129" t="str">
        <f>IF(ISBLANK(O46),Calculations!AP19,O46)</f>
        <v/>
      </c>
      <c r="G46" s="129"/>
      <c r="H46" s="129" t="str">
        <f>'Calculations (Max)'!AK30</f>
        <v/>
      </c>
      <c r="I46" s="129"/>
      <c r="J46" s="49" t="s">
        <v>19</v>
      </c>
      <c r="K46" s="20"/>
      <c r="M46" s="17"/>
      <c r="N46" s="82" t="s">
        <v>1201</v>
      </c>
      <c r="O46" s="94"/>
      <c r="P46" s="49" t="s">
        <v>19</v>
      </c>
      <c r="Q46" s="20"/>
    </row>
    <row r="47" spans="2:22" x14ac:dyDescent="0.25">
      <c r="B47" s="17"/>
      <c r="C47" s="130" t="s">
        <v>92</v>
      </c>
      <c r="D47" s="130"/>
      <c r="E47" s="130"/>
      <c r="F47" s="129" t="str">
        <f>IF(ISBLANK(O47),Calculations!AP20,O47)</f>
        <v/>
      </c>
      <c r="G47" s="129"/>
      <c r="H47" s="129" t="str">
        <f>'Calculations (Max)'!AK31</f>
        <v/>
      </c>
      <c r="I47" s="129"/>
      <c r="J47" s="49" t="s">
        <v>19</v>
      </c>
      <c r="K47" s="20"/>
      <c r="M47" s="17"/>
      <c r="N47" s="82" t="s">
        <v>1202</v>
      </c>
      <c r="O47" s="94"/>
      <c r="P47" s="49" t="s">
        <v>19</v>
      </c>
      <c r="Q47" s="20"/>
    </row>
    <row r="48" spans="2:22" x14ac:dyDescent="0.25">
      <c r="B48" s="52"/>
      <c r="C48" s="53"/>
      <c r="D48" s="53"/>
      <c r="E48" s="53"/>
      <c r="F48" s="53"/>
      <c r="G48" s="53"/>
      <c r="H48" s="53"/>
      <c r="I48" s="53"/>
      <c r="J48" s="53"/>
      <c r="K48" s="54"/>
      <c r="M48" s="17"/>
      <c r="Q48" s="20"/>
    </row>
    <row r="49" spans="2:17" ht="15.75" thickBot="1" x14ac:dyDescent="0.3">
      <c r="B49" s="55"/>
      <c r="C49" s="56"/>
      <c r="D49" s="56"/>
      <c r="E49" s="56"/>
      <c r="F49" s="56"/>
      <c r="G49" s="56"/>
      <c r="H49" s="56"/>
      <c r="I49" s="56"/>
      <c r="J49" s="56"/>
      <c r="K49" s="57"/>
      <c r="M49" s="28"/>
      <c r="N49" s="25"/>
      <c r="O49" s="25"/>
      <c r="P49" s="25"/>
      <c r="Q49" s="26"/>
    </row>
    <row r="50" spans="2:17" ht="15.75" thickBot="1" x14ac:dyDescent="0.3"/>
    <row r="51" spans="2:17" x14ac:dyDescent="0.25">
      <c r="B51" s="24"/>
      <c r="C51" s="23"/>
      <c r="D51" s="23"/>
      <c r="E51" s="23"/>
      <c r="F51" s="23"/>
      <c r="G51" s="23"/>
      <c r="H51" s="23"/>
      <c r="I51" s="23"/>
      <c r="J51" s="23"/>
      <c r="K51" s="22"/>
    </row>
    <row r="52" spans="2:17" ht="75" customHeight="1" x14ac:dyDescent="0.25">
      <c r="B52" s="17"/>
      <c r="C52" s="148" t="s">
        <v>1732</v>
      </c>
      <c r="D52" s="148"/>
      <c r="E52" s="148"/>
      <c r="F52" s="148"/>
      <c r="G52" s="148"/>
      <c r="H52" s="148"/>
      <c r="I52" s="148"/>
      <c r="J52" s="148"/>
      <c r="K52" s="20"/>
    </row>
    <row r="53" spans="2:17" x14ac:dyDescent="0.25">
      <c r="B53" s="17"/>
      <c r="K53" s="20"/>
    </row>
    <row r="54" spans="2:17" x14ac:dyDescent="0.25">
      <c r="B54" s="17"/>
      <c r="C54" s="147" t="s">
        <v>1728</v>
      </c>
      <c r="D54" s="147"/>
      <c r="E54" s="147"/>
      <c r="F54" s="147"/>
      <c r="G54" s="147"/>
      <c r="H54" s="147"/>
      <c r="I54" s="147"/>
      <c r="J54" s="147"/>
      <c r="K54" s="20"/>
    </row>
    <row r="55" spans="2:17" ht="15.75" thickBot="1" x14ac:dyDescent="0.3">
      <c r="B55" s="28"/>
      <c r="C55" s="25"/>
      <c r="D55" s="25"/>
      <c r="E55" s="25"/>
      <c r="F55" s="25"/>
      <c r="G55" s="25"/>
      <c r="H55" s="25"/>
      <c r="I55" s="25"/>
      <c r="J55" s="25"/>
      <c r="K55" s="26"/>
    </row>
    <row r="57" spans="2:17" ht="15" customHeight="1" x14ac:dyDescent="0.25">
      <c r="E57" s="105"/>
      <c r="F57" s="105"/>
      <c r="G57" s="105"/>
      <c r="H57" s="105"/>
    </row>
    <row r="58" spans="2:17" ht="15.75" customHeight="1" x14ac:dyDescent="0.25">
      <c r="E58" s="105"/>
      <c r="F58" s="105"/>
      <c r="G58" s="105"/>
      <c r="H58" s="105"/>
    </row>
    <row r="61" spans="2:17" x14ac:dyDescent="0.25">
      <c r="E61" s="53"/>
    </row>
  </sheetData>
  <sheetProtection sheet="1" selectLockedCells="1"/>
  <dataConsolidate/>
  <mergeCells count="104">
    <mergeCell ref="C3:I5"/>
    <mergeCell ref="N22:N24"/>
    <mergeCell ref="N25:N26"/>
    <mergeCell ref="O25:P26"/>
    <mergeCell ref="O22:P24"/>
    <mergeCell ref="N21:P21"/>
    <mergeCell ref="H45:I45"/>
    <mergeCell ref="H46:I46"/>
    <mergeCell ref="H47:I47"/>
    <mergeCell ref="H32:I32"/>
    <mergeCell ref="H41:I41"/>
    <mergeCell ref="H44:I44"/>
    <mergeCell ref="N30:P30"/>
    <mergeCell ref="H43:I43"/>
    <mergeCell ref="H30:I30"/>
    <mergeCell ref="H42:I42"/>
    <mergeCell ref="C37:E37"/>
    <mergeCell ref="F37:G37"/>
    <mergeCell ref="C26:E26"/>
    <mergeCell ref="C27:E27"/>
    <mergeCell ref="C28:E28"/>
    <mergeCell ref="C29:E29"/>
    <mergeCell ref="H40:I40"/>
    <mergeCell ref="F33:G33"/>
    <mergeCell ref="H25:I25"/>
    <mergeCell ref="H24:I24"/>
    <mergeCell ref="F34:G34"/>
    <mergeCell ref="H28:I28"/>
    <mergeCell ref="H29:I29"/>
    <mergeCell ref="C54:J54"/>
    <mergeCell ref="C52:J52"/>
    <mergeCell ref="H23:I23"/>
    <mergeCell ref="C34:E34"/>
    <mergeCell ref="H26:I26"/>
    <mergeCell ref="H27:I27"/>
    <mergeCell ref="C17:E17"/>
    <mergeCell ref="H20:I20"/>
    <mergeCell ref="H21:I21"/>
    <mergeCell ref="H22:I22"/>
    <mergeCell ref="C41:E41"/>
    <mergeCell ref="F41:G41"/>
    <mergeCell ref="F36:G36"/>
    <mergeCell ref="F29:G29"/>
    <mergeCell ref="F32:G32"/>
    <mergeCell ref="H33:I33"/>
    <mergeCell ref="H34:I34"/>
    <mergeCell ref="H35:I35"/>
    <mergeCell ref="H36:I36"/>
    <mergeCell ref="H37:I37"/>
    <mergeCell ref="H38:I38"/>
    <mergeCell ref="H39:I39"/>
    <mergeCell ref="F39:G39"/>
    <mergeCell ref="C40:E40"/>
    <mergeCell ref="C35:E35"/>
    <mergeCell ref="F35:G35"/>
    <mergeCell ref="C23:E23"/>
    <mergeCell ref="C24:E24"/>
    <mergeCell ref="F23:G23"/>
    <mergeCell ref="F24:G24"/>
    <mergeCell ref="C25:E25"/>
    <mergeCell ref="F25:G25"/>
    <mergeCell ref="F38:G38"/>
    <mergeCell ref="C36:E36"/>
    <mergeCell ref="C19:E19"/>
    <mergeCell ref="F20:G20"/>
    <mergeCell ref="F21:G21"/>
    <mergeCell ref="F22:G22"/>
    <mergeCell ref="C11:E11"/>
    <mergeCell ref="F11:I11"/>
    <mergeCell ref="C42:E42"/>
    <mergeCell ref="F42:G42"/>
    <mergeCell ref="C7:E7"/>
    <mergeCell ref="C9:E9"/>
    <mergeCell ref="C13:E13"/>
    <mergeCell ref="F15:I15"/>
    <mergeCell ref="F13:I13"/>
    <mergeCell ref="F9:I9"/>
    <mergeCell ref="F7:I7"/>
    <mergeCell ref="F17:I17"/>
    <mergeCell ref="C30:E30"/>
    <mergeCell ref="C15:E15"/>
    <mergeCell ref="F19:G19"/>
    <mergeCell ref="H19:I19"/>
    <mergeCell ref="F40:G40"/>
    <mergeCell ref="C20:E20"/>
    <mergeCell ref="C21:E21"/>
    <mergeCell ref="C22:E22"/>
    <mergeCell ref="F26:G26"/>
    <mergeCell ref="F27:G27"/>
    <mergeCell ref="F28:G28"/>
    <mergeCell ref="C33:E33"/>
    <mergeCell ref="F46:G46"/>
    <mergeCell ref="F47:G47"/>
    <mergeCell ref="C46:E46"/>
    <mergeCell ref="C47:E47"/>
    <mergeCell ref="C45:E45"/>
    <mergeCell ref="F45:G45"/>
    <mergeCell ref="F30:G30"/>
    <mergeCell ref="C38:E38"/>
    <mergeCell ref="F44:G44"/>
    <mergeCell ref="C39:E39"/>
    <mergeCell ref="C43:E43"/>
    <mergeCell ref="F43:G43"/>
    <mergeCell ref="C44:E44"/>
  </mergeCells>
  <conditionalFormatting sqref="F33:I33">
    <cfRule type="cellIs" dxfId="22" priority="14" operator="greaterThanOrEqual">
      <formula>1</formula>
    </cfRule>
  </conditionalFormatting>
  <conditionalFormatting sqref="F34:I34">
    <cfRule type="cellIs" dxfId="21" priority="13" operator="greaterThan">
      <formula>15</formula>
    </cfRule>
  </conditionalFormatting>
  <conditionalFormatting sqref="F36:I36">
    <cfRule type="cellIs" dxfId="20" priority="12" operator="notBetween">
      <formula>7</formula>
      <formula>10.5</formula>
    </cfRule>
  </conditionalFormatting>
  <conditionalFormatting sqref="F38:I38">
    <cfRule type="cellIs" dxfId="19" priority="11" operator="greaterThan">
      <formula>0.1</formula>
    </cfRule>
  </conditionalFormatting>
  <conditionalFormatting sqref="F39:I39">
    <cfRule type="cellIs" dxfId="18" priority="1" operator="greaterThan">
      <formula>0.12</formula>
    </cfRule>
    <cfRule type="cellIs" dxfId="17" priority="2" operator="greaterThanOrEqual">
      <formula>0.02</formula>
    </cfRule>
  </conditionalFormatting>
  <conditionalFormatting sqref="F40:I40">
    <cfRule type="cellIs" dxfId="16" priority="10" operator="greaterThan">
      <formula>2</formula>
    </cfRule>
  </conditionalFormatting>
  <conditionalFormatting sqref="F41:I42">
    <cfRule type="cellIs" dxfId="15" priority="9" operator="greaterThan">
      <formula>0.005</formula>
    </cfRule>
  </conditionalFormatting>
  <conditionalFormatting sqref="F43:I43">
    <cfRule type="cellIs" dxfId="14" priority="8" operator="greaterThan">
      <formula>500</formula>
    </cfRule>
  </conditionalFormatting>
  <conditionalFormatting sqref="F45:I45">
    <cfRule type="cellIs" dxfId="13" priority="7" operator="greaterThan">
      <formula>500</formula>
    </cfRule>
  </conditionalFormatting>
  <conditionalFormatting sqref="F46:I46">
    <cfRule type="cellIs" dxfId="12" priority="6" operator="greaterThan">
      <formula>0.1</formula>
    </cfRule>
  </conditionalFormatting>
  <conditionalFormatting sqref="F47:I47">
    <cfRule type="cellIs" dxfId="11" priority="5" operator="greaterThan">
      <formula>0.08</formula>
    </cfRule>
  </conditionalFormatting>
  <hyperlinks>
    <hyperlink ref="C54" r:id="rId1" xr:uid="{70662589-E3FD-40A2-8C9E-F4172A62AD68}"/>
  </hyperlinks>
  <pageMargins left="0.7" right="0.7" top="0.75" bottom="0.75" header="0.3" footer="0.3"/>
  <pageSetup scale="60" fitToWidth="0" fitToHeight="0" orientation="landscape" r:id="rId2"/>
  <extLst>
    <ext xmlns:x14="http://schemas.microsoft.com/office/spreadsheetml/2009/9/main" uri="{CCE6A557-97BC-4b89-ADB6-D9C93CAAB3DF}">
      <x14:dataValidations xmlns:xm="http://schemas.microsoft.com/office/excel/2006/main" count="2">
        <x14:dataValidation type="list" allowBlank="1" showInputMessage="1" showErrorMessage="1" xr:uid="{17143A2E-D6A4-44B4-8C8B-FFDD5834E666}">
          <x14:formula1>
            <xm:f>_xlfn.ANCHORARRAY(Calculations!$AR$3)</xm:f>
          </x14:formula1>
          <xm:sqref>F7</xm:sqref>
        </x14:dataValidation>
        <x14:dataValidation type="list" allowBlank="1" showInputMessage="1" showErrorMessage="1" xr:uid="{1922750E-66FE-4A8E-B7D7-3C4B16A5D924}">
          <x14:formula1>
            <xm:f>_xlfn.ANCHORARRAY(Calculations!$AS$3)</xm:f>
          </x14:formula1>
          <xm:sqref>F9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4E720-DBAC-421B-9D89-9EA93516F5F7}">
  <sheetPr codeName="Sheet2"/>
  <dimension ref="B1:W50"/>
  <sheetViews>
    <sheetView zoomScale="70" zoomScaleNormal="70" workbookViewId="0">
      <selection activeCell="J4" sqref="J4:O4"/>
    </sheetView>
  </sheetViews>
  <sheetFormatPr defaultRowHeight="15" x14ac:dyDescent="0.25"/>
  <cols>
    <col min="1" max="1" width="2.85546875" style="19" customWidth="1"/>
    <col min="2" max="16384" width="9.140625" style="19"/>
  </cols>
  <sheetData>
    <row r="1" spans="2:23" ht="15" customHeight="1" thickBot="1" x14ac:dyDescent="0.3"/>
    <row r="2" spans="2:23" x14ac:dyDescent="0.25">
      <c r="B2" s="24"/>
      <c r="C2" s="23"/>
      <c r="D2" s="23"/>
      <c r="E2" s="23"/>
      <c r="F2" s="23"/>
      <c r="G2" s="23"/>
      <c r="H2" s="23"/>
      <c r="I2" s="23"/>
      <c r="J2" s="23"/>
      <c r="K2" s="23"/>
      <c r="L2" s="23"/>
      <c r="M2" s="23"/>
      <c r="N2" s="23"/>
      <c r="O2" s="23"/>
      <c r="P2" s="22"/>
    </row>
    <row r="3" spans="2:23" ht="20.25" thickBot="1" x14ac:dyDescent="0.35">
      <c r="B3" s="17"/>
      <c r="C3" s="169" t="s">
        <v>1151</v>
      </c>
      <c r="D3" s="169"/>
      <c r="E3" s="169"/>
      <c r="F3" s="169"/>
      <c r="G3" s="169"/>
      <c r="H3" s="169"/>
      <c r="J3" s="18" t="s">
        <v>1185</v>
      </c>
      <c r="K3" s="46"/>
      <c r="L3" s="46"/>
      <c r="M3" s="46"/>
      <c r="N3" s="21"/>
      <c r="O3" s="21"/>
      <c r="P3" s="20"/>
      <c r="R3" s="62"/>
      <c r="W3" s="64"/>
    </row>
    <row r="4" spans="2:23" ht="22.5" customHeight="1" thickTop="1" x14ac:dyDescent="0.25">
      <c r="B4" s="17"/>
      <c r="C4" s="170" t="s">
        <v>1152</v>
      </c>
      <c r="D4" s="170"/>
      <c r="E4" s="170"/>
      <c r="F4" s="161" t="str">
        <f>IF(AND('3) Assessment Tool'!F34&gt;15,'3) Assessment Tool'!F44&gt;3),"Target","Non Target")</f>
        <v>Target</v>
      </c>
      <c r="G4" s="161"/>
      <c r="H4" s="161"/>
      <c r="J4" s="165" t="s">
        <v>1193</v>
      </c>
      <c r="K4" s="165"/>
      <c r="L4" s="165"/>
      <c r="M4" s="165"/>
      <c r="N4" s="165"/>
      <c r="O4" s="165"/>
      <c r="P4" s="20"/>
      <c r="R4" s="62"/>
      <c r="W4" s="65"/>
    </row>
    <row r="5" spans="2:23" ht="22.5" customHeight="1" x14ac:dyDescent="0.25">
      <c r="B5" s="17"/>
      <c r="C5" s="160" t="s">
        <v>13</v>
      </c>
      <c r="D5" s="160"/>
      <c r="E5" s="160"/>
      <c r="F5" s="161" t="str">
        <f>IF('3) Assessment Tool'!H39&gt;=0.02,"Target","Non Target")</f>
        <v>Target</v>
      </c>
      <c r="G5" s="161"/>
      <c r="H5" s="161"/>
      <c r="J5" s="166" t="s">
        <v>1187</v>
      </c>
      <c r="K5" s="166"/>
      <c r="L5" s="166"/>
      <c r="M5" s="166"/>
      <c r="N5" s="166"/>
      <c r="O5" s="166"/>
      <c r="P5" s="20"/>
      <c r="R5" s="62"/>
      <c r="W5" s="65"/>
    </row>
    <row r="6" spans="2:23" ht="22.5" customHeight="1" x14ac:dyDescent="0.25">
      <c r="B6" s="17"/>
      <c r="C6" s="160" t="s">
        <v>1112</v>
      </c>
      <c r="D6" s="160"/>
      <c r="E6" s="160"/>
      <c r="F6" s="161" t="str">
        <f>IF('3) Assessment Tool'!H41&gt;0.005,"Target","Non Target")</f>
        <v>Target</v>
      </c>
      <c r="G6" s="161"/>
      <c r="H6" s="161"/>
      <c r="I6" s="47"/>
      <c r="J6" s="168" t="s">
        <v>1186</v>
      </c>
      <c r="K6" s="168"/>
      <c r="L6" s="168"/>
      <c r="M6" s="168"/>
      <c r="N6" s="168"/>
      <c r="O6" s="168"/>
      <c r="P6" s="20"/>
      <c r="R6" s="62"/>
      <c r="W6" s="65"/>
    </row>
    <row r="7" spans="2:23" ht="22.5" customHeight="1" x14ac:dyDescent="0.25">
      <c r="B7" s="17"/>
      <c r="C7" s="160" t="s">
        <v>39</v>
      </c>
      <c r="D7" s="160"/>
      <c r="E7" s="160"/>
      <c r="F7" s="161" t="str">
        <f>IF('3) Assessment Tool'!H42&gt;0.005,"Target","Non Target")</f>
        <v>Target</v>
      </c>
      <c r="G7" s="161"/>
      <c r="H7" s="161"/>
      <c r="J7" s="166" t="s">
        <v>1188</v>
      </c>
      <c r="K7" s="166"/>
      <c r="L7" s="166"/>
      <c r="M7" s="166"/>
      <c r="N7" s="166"/>
      <c r="O7" s="166"/>
      <c r="P7" s="20"/>
      <c r="R7" s="62"/>
      <c r="W7" s="65"/>
    </row>
    <row r="8" spans="2:23" ht="22.5" customHeight="1" x14ac:dyDescent="0.25">
      <c r="B8" s="17"/>
      <c r="C8" s="160" t="s">
        <v>12</v>
      </c>
      <c r="D8" s="160"/>
      <c r="E8" s="160"/>
      <c r="F8" s="161" t="str">
        <f>IF('3) Assessment Tool'!H38&gt;0.1,"Target","Non Target")</f>
        <v>Target</v>
      </c>
      <c r="G8" s="161"/>
      <c r="H8" s="161"/>
      <c r="J8" s="166" t="s">
        <v>1195</v>
      </c>
      <c r="K8" s="166"/>
      <c r="L8" s="166"/>
      <c r="M8" s="166"/>
      <c r="N8" s="166"/>
      <c r="O8" s="166"/>
      <c r="P8" s="20"/>
      <c r="R8" s="62"/>
      <c r="W8" s="53"/>
    </row>
    <row r="9" spans="2:23" ht="22.5" customHeight="1" x14ac:dyDescent="0.25">
      <c r="B9" s="17"/>
      <c r="C9" s="160" t="s">
        <v>33</v>
      </c>
      <c r="D9" s="160"/>
      <c r="E9" s="160"/>
      <c r="F9" s="161" t="str">
        <f>IF('3) Assessment Tool'!H37&gt;120,"Target","Non Target")</f>
        <v>Target</v>
      </c>
      <c r="G9" s="161"/>
      <c r="H9" s="161"/>
      <c r="J9" s="166" t="s">
        <v>1189</v>
      </c>
      <c r="K9" s="166"/>
      <c r="L9" s="166"/>
      <c r="M9" s="166"/>
      <c r="N9" s="166"/>
      <c r="O9" s="166"/>
      <c r="P9" s="20"/>
      <c r="R9" s="62"/>
      <c r="W9" s="65"/>
    </row>
    <row r="10" spans="2:23" ht="22.5" customHeight="1" x14ac:dyDescent="0.25">
      <c r="B10" s="17"/>
      <c r="C10" s="160" t="s">
        <v>9</v>
      </c>
      <c r="D10" s="160"/>
      <c r="E10" s="160"/>
      <c r="F10" s="161" t="str">
        <f>IF(OR('3) Assessment Tool'!F36&gt;10.5,'3) Assessment Tool'!H36&lt;7),"Target","Non Target")</f>
        <v>Target</v>
      </c>
      <c r="G10" s="161"/>
      <c r="H10" s="161"/>
      <c r="J10" s="166" t="s">
        <v>1190</v>
      </c>
      <c r="K10" s="166"/>
      <c r="L10" s="166"/>
      <c r="M10" s="166"/>
      <c r="N10" s="166"/>
      <c r="O10" s="166"/>
      <c r="P10" s="20"/>
      <c r="R10" s="62"/>
      <c r="W10" s="65"/>
    </row>
    <row r="11" spans="2:23" ht="22.5" customHeight="1" x14ac:dyDescent="0.25">
      <c r="B11" s="17"/>
      <c r="C11" s="160" t="s">
        <v>7</v>
      </c>
      <c r="D11" s="160"/>
      <c r="E11" s="160"/>
      <c r="F11" s="161" t="str">
        <f>IF('3) Assessment Tool'!F33&gt;=1,"Target","Non Target")</f>
        <v>Target</v>
      </c>
      <c r="G11" s="161"/>
      <c r="H11" s="161"/>
      <c r="J11" s="166" t="s">
        <v>1191</v>
      </c>
      <c r="K11" s="166"/>
      <c r="L11" s="166"/>
      <c r="M11" s="166"/>
      <c r="N11" s="166"/>
      <c r="O11" s="166"/>
      <c r="P11" s="20"/>
      <c r="R11" s="62"/>
      <c r="W11" s="65"/>
    </row>
    <row r="12" spans="2:23" ht="22.5" customHeight="1" x14ac:dyDescent="0.25">
      <c r="B12" s="17"/>
      <c r="C12" s="160" t="s">
        <v>1153</v>
      </c>
      <c r="D12" s="160"/>
      <c r="E12" s="160"/>
      <c r="F12" s="161" t="str">
        <f>IF(OR('3) Assessment Tool'!F46&gt;0.1,'3) Assessment Tool'!F47&gt;0.08),"Target","Non Target")</f>
        <v>Target</v>
      </c>
      <c r="G12" s="161"/>
      <c r="H12" s="161"/>
      <c r="J12" s="166" t="s">
        <v>1192</v>
      </c>
      <c r="K12" s="166"/>
      <c r="L12" s="166"/>
      <c r="M12" s="167" t="s">
        <v>1194</v>
      </c>
      <c r="N12" s="167"/>
      <c r="O12" s="167"/>
      <c r="P12" s="20"/>
      <c r="R12" s="62"/>
      <c r="W12" s="66"/>
    </row>
    <row r="13" spans="2:23" ht="15" customHeight="1" thickBot="1" x14ac:dyDescent="0.3">
      <c r="B13" s="17"/>
      <c r="C13" s="30"/>
      <c r="D13" s="30"/>
      <c r="E13" s="30"/>
      <c r="F13" s="30"/>
      <c r="G13" s="30"/>
      <c r="H13" s="30"/>
      <c r="P13" s="20"/>
      <c r="R13" s="62"/>
    </row>
    <row r="14" spans="2:23" ht="15" customHeight="1" thickBot="1" x14ac:dyDescent="0.3">
      <c r="B14" s="67"/>
      <c r="C14" s="67"/>
      <c r="D14" s="67"/>
      <c r="E14" s="67"/>
      <c r="F14" s="67"/>
      <c r="G14" s="67"/>
      <c r="H14" s="67"/>
      <c r="I14" s="67"/>
      <c r="J14" s="67"/>
      <c r="K14" s="67"/>
      <c r="L14" s="67"/>
      <c r="M14" s="67"/>
      <c r="N14" s="67"/>
      <c r="O14" s="67"/>
      <c r="P14" s="67"/>
      <c r="R14" s="62"/>
    </row>
    <row r="15" spans="2:23" x14ac:dyDescent="0.25">
      <c r="B15" s="17"/>
      <c r="P15" s="20"/>
    </row>
    <row r="16" spans="2:23" ht="20.25" thickBot="1" x14ac:dyDescent="0.35">
      <c r="B16" s="17"/>
      <c r="C16" s="169" t="s">
        <v>93</v>
      </c>
      <c r="D16" s="169"/>
      <c r="E16" s="169"/>
      <c r="F16" s="169"/>
      <c r="G16" s="169"/>
      <c r="H16" s="169"/>
      <c r="J16" s="169" t="s">
        <v>94</v>
      </c>
      <c r="K16" s="169"/>
      <c r="L16" s="169"/>
      <c r="M16" s="169"/>
      <c r="N16" s="169"/>
      <c r="O16" s="169"/>
      <c r="P16" s="20"/>
      <c r="R16" s="62"/>
    </row>
    <row r="17" spans="2:18" ht="15.75" thickTop="1" x14ac:dyDescent="0.25">
      <c r="B17" s="17"/>
      <c r="C17" s="170" t="s">
        <v>23</v>
      </c>
      <c r="D17" s="170"/>
      <c r="E17" s="170"/>
      <c r="F17" s="175" t="str">
        <f>IF((OR(F4="Target",F5="Target",F7="Target",F8="Target",F11="Target",F12="Target",F9="Target")),"Valid CM","Invalid CM")</f>
        <v>Valid CM</v>
      </c>
      <c r="G17" s="175"/>
      <c r="H17" s="175"/>
      <c r="J17" s="170" t="s">
        <v>5</v>
      </c>
      <c r="K17" s="170"/>
      <c r="L17" s="170"/>
      <c r="M17" s="161" t="str">
        <f>IF(AND(('3) Assessment Tool'!F15&lt;1500),OR(F4="Target",F5="Target",F7="Target",F8="Target",F11="Target",F12="Target",F6="Target")),"Valid CM","Invalid CM")</f>
        <v>Invalid CM</v>
      </c>
      <c r="N17" s="161"/>
      <c r="O17" s="161"/>
      <c r="P17" s="20"/>
      <c r="R17" s="62"/>
    </row>
    <row r="18" spans="2:18" x14ac:dyDescent="0.25">
      <c r="B18" s="17"/>
      <c r="C18" s="160"/>
      <c r="D18" s="160"/>
      <c r="E18" s="160"/>
      <c r="F18" s="162"/>
      <c r="G18" s="162"/>
      <c r="H18" s="162"/>
      <c r="J18" s="160"/>
      <c r="K18" s="160"/>
      <c r="L18" s="160"/>
      <c r="M18" s="161"/>
      <c r="N18" s="161"/>
      <c r="O18" s="161"/>
      <c r="P18" s="20"/>
      <c r="R18" s="62"/>
    </row>
    <row r="19" spans="2:18" x14ac:dyDescent="0.25">
      <c r="B19" s="17"/>
      <c r="C19" s="160" t="s">
        <v>0</v>
      </c>
      <c r="D19" s="160"/>
      <c r="E19" s="160"/>
      <c r="F19" s="162" t="str">
        <f>IF((AND('3) Assessment Tool'!F15&gt;200,OR(F4="Target",F5="Target",F7="Target",F8="Target",F11="Target",F12="Target"))),"Valid CM","Invalid CM")</f>
        <v>Valid CM</v>
      </c>
      <c r="G19" s="162"/>
      <c r="H19" s="162"/>
      <c r="J19" s="160" t="s">
        <v>95</v>
      </c>
      <c r="K19" s="160"/>
      <c r="L19" s="160"/>
      <c r="M19" s="161" t="str" cm="1">
        <f t="array" ref="M19">IF((AND('3) Assessment Tool'!F15:H15&lt;500,F9="Target")),"Valid CM","Invalid CM")</f>
        <v>Invalid CM</v>
      </c>
      <c r="N19" s="161"/>
      <c r="O19" s="161"/>
      <c r="P19" s="20"/>
      <c r="R19" s="62"/>
    </row>
    <row r="20" spans="2:18" x14ac:dyDescent="0.25">
      <c r="B20" s="17"/>
      <c r="C20" s="160"/>
      <c r="D20" s="160"/>
      <c r="E20" s="160"/>
      <c r="F20" s="162"/>
      <c r="G20" s="162"/>
      <c r="H20" s="162"/>
      <c r="J20" s="160"/>
      <c r="K20" s="160"/>
      <c r="L20" s="160"/>
      <c r="M20" s="161"/>
      <c r="N20" s="161"/>
      <c r="O20" s="161"/>
      <c r="P20" s="20"/>
    </row>
    <row r="21" spans="2:18" x14ac:dyDescent="0.25">
      <c r="B21" s="17"/>
      <c r="C21" s="160" t="s">
        <v>1</v>
      </c>
      <c r="D21" s="160"/>
      <c r="E21" s="160"/>
      <c r="F21" s="162" t="str">
        <f>IF(OR(F4="Target",F5="Target",F8="Target",F11="Target",F12="Target"),"Valid CM","Invalid CM")</f>
        <v>Valid CM</v>
      </c>
      <c r="G21" s="162"/>
      <c r="H21" s="162"/>
      <c r="J21" s="160" t="s">
        <v>96</v>
      </c>
      <c r="K21" s="160"/>
      <c r="L21" s="160"/>
      <c r="M21" s="161" t="str" cm="1">
        <f t="array" ref="M21">IF((AND('3) Assessment Tool'!F15:H15&lt;500,OR(F5="Target",F8="Target",F11="Target"))),"Valid CM","Invalid CM")</f>
        <v>Invalid CM</v>
      </c>
      <c r="N21" s="161"/>
      <c r="O21" s="161"/>
      <c r="P21" s="20"/>
      <c r="R21" s="62"/>
    </row>
    <row r="22" spans="2:18" x14ac:dyDescent="0.25">
      <c r="B22" s="17"/>
      <c r="C22" s="160"/>
      <c r="D22" s="160"/>
      <c r="E22" s="160"/>
      <c r="F22" s="162"/>
      <c r="G22" s="162"/>
      <c r="H22" s="162"/>
      <c r="J22" s="160"/>
      <c r="K22" s="160"/>
      <c r="L22" s="160"/>
      <c r="M22" s="161"/>
      <c r="N22" s="161"/>
      <c r="O22" s="161"/>
      <c r="P22" s="20"/>
    </row>
    <row r="23" spans="2:18" x14ac:dyDescent="0.25">
      <c r="B23" s="17"/>
      <c r="C23" s="160" t="s">
        <v>1155</v>
      </c>
      <c r="D23" s="160"/>
      <c r="E23" s="160"/>
      <c r="F23" s="161" t="str">
        <f>IF(AND('3) Assessment Tool'!F15&lt;500,'3) Assessment Tool'!F29&lt;3,'3) Assessment Tool'!F20&lt;10,OR(F5="Target",F6="Target",F7="Target",F8="Target",F11="Target")),"Valid CM","Invalid CM")</f>
        <v>Invalid CM</v>
      </c>
      <c r="G23" s="161"/>
      <c r="H23" s="161"/>
      <c r="J23" s="160" t="s">
        <v>1161</v>
      </c>
      <c r="K23" s="160"/>
      <c r="L23" s="160"/>
      <c r="M23" s="161" t="str" cm="1">
        <f t="array" ref="M23">IF((AND('3) Assessment Tool'!F15:H15&lt;500,F10="Target")),"Valid CM","Invalid CM")</f>
        <v>Invalid CM</v>
      </c>
      <c r="N23" s="161"/>
      <c r="O23" s="161"/>
      <c r="P23" s="20"/>
      <c r="R23" s="62"/>
    </row>
    <row r="24" spans="2:18" x14ac:dyDescent="0.25">
      <c r="B24" s="17"/>
      <c r="C24" s="160"/>
      <c r="D24" s="160"/>
      <c r="E24" s="160"/>
      <c r="F24" s="161"/>
      <c r="G24" s="161"/>
      <c r="H24" s="161"/>
      <c r="J24" s="160"/>
      <c r="K24" s="160"/>
      <c r="L24" s="160"/>
      <c r="M24" s="161"/>
      <c r="N24" s="161"/>
      <c r="O24" s="161"/>
      <c r="P24" s="20"/>
    </row>
    <row r="25" spans="2:18" x14ac:dyDescent="0.25">
      <c r="B25" s="17"/>
      <c r="C25" s="160" t="s">
        <v>2</v>
      </c>
      <c r="D25" s="160"/>
      <c r="E25" s="160"/>
      <c r="F25" s="162" t="str">
        <f>(IF(AND(OR(F5="Target",F7="Target",F8="Target",F9="Target"),AND('3) Assessment Tool'!F29&lt;3,'3) Assessment Tool'!F20&lt;1,'3) Assessment Tool'!F15&lt;500)),"Valid CM","Invalid CM"))</f>
        <v>Invalid CM</v>
      </c>
      <c r="G25" s="162"/>
      <c r="H25" s="162"/>
      <c r="J25" s="160" t="s">
        <v>52</v>
      </c>
      <c r="K25" s="160"/>
      <c r="L25" s="160"/>
      <c r="M25" s="161" t="str">
        <f>IF(AND(('3) Assessment Tool'!F15&lt;500),OR(F4="Target",F5="Target",F7="Target",F8="Target",F11="Target",F12="Target",F6="Target")),"Valid CM","Invalid CM")</f>
        <v>Invalid CM</v>
      </c>
      <c r="N25" s="161"/>
      <c r="O25" s="161"/>
      <c r="P25" s="20"/>
      <c r="R25" s="62"/>
    </row>
    <row r="26" spans="2:18" x14ac:dyDescent="0.25">
      <c r="B26" s="17"/>
      <c r="C26" s="160"/>
      <c r="D26" s="160"/>
      <c r="E26" s="160"/>
      <c r="F26" s="162"/>
      <c r="G26" s="162"/>
      <c r="H26" s="162"/>
      <c r="J26" s="160"/>
      <c r="K26" s="160"/>
      <c r="L26" s="160"/>
      <c r="M26" s="161"/>
      <c r="N26" s="161"/>
      <c r="O26" s="161"/>
      <c r="P26" s="20"/>
    </row>
    <row r="27" spans="2:18" x14ac:dyDescent="0.25">
      <c r="B27" s="17"/>
      <c r="C27" s="160" t="s">
        <v>3</v>
      </c>
      <c r="D27" s="160"/>
      <c r="E27" s="160"/>
      <c r="F27" s="162" t="str">
        <f>IF(AND(OR(F5="Target",F7="Target"),AND('3) Assessment Tool'!F29&lt;3,'3) Assessment Tool'!F20&lt;1,'3) Assessment Tool'!F15&lt;200,'3) Assessment Tool'!F23&gt;6,'3) Assessment Tool'!F23&lt;8)),"Valid CM","Invalid CM")</f>
        <v>Invalid CM</v>
      </c>
      <c r="G27" s="162"/>
      <c r="H27" s="162"/>
      <c r="J27" s="163" t="s">
        <v>1242</v>
      </c>
      <c r="K27" s="163"/>
      <c r="L27" s="163"/>
      <c r="M27" s="161" t="str">
        <f>IF(AND(('3) Assessment Tool'!F15&lt;500),OR(F5="Target",F8="Target")),"Valid CM","Invalid CM")</f>
        <v>Invalid CM</v>
      </c>
      <c r="N27" s="161"/>
      <c r="O27" s="161"/>
      <c r="P27" s="20"/>
      <c r="R27" s="62"/>
    </row>
    <row r="28" spans="2:18" x14ac:dyDescent="0.25">
      <c r="B28" s="17"/>
      <c r="C28" s="160"/>
      <c r="D28" s="160"/>
      <c r="E28" s="160"/>
      <c r="F28" s="162"/>
      <c r="G28" s="162"/>
      <c r="H28" s="162"/>
      <c r="J28" s="164"/>
      <c r="K28" s="164"/>
      <c r="L28" s="164"/>
      <c r="M28" s="161"/>
      <c r="N28" s="161"/>
      <c r="O28" s="161"/>
      <c r="P28" s="20"/>
    </row>
    <row r="29" spans="2:18" x14ac:dyDescent="0.25">
      <c r="B29" s="17"/>
      <c r="C29" s="160" t="s">
        <v>4</v>
      </c>
      <c r="D29" s="160"/>
      <c r="E29" s="160"/>
      <c r="F29" s="162" t="str">
        <f>"Valid CM"</f>
        <v>Valid CM</v>
      </c>
      <c r="G29" s="162"/>
      <c r="H29" s="162"/>
      <c r="J29" s="160" t="s">
        <v>97</v>
      </c>
      <c r="K29" s="160"/>
      <c r="L29" s="160"/>
      <c r="M29" s="161" t="str">
        <f>IF(AND(('3) Assessment Tool'!F15&lt;500),OR(F4="Target",F5="Target",F7="Target",F8="Target",F11="Target",F12="Target",F6="Target")),"Valid CM","Invalid CM")</f>
        <v>Invalid CM</v>
      </c>
      <c r="N29" s="161"/>
      <c r="O29" s="161"/>
      <c r="P29" s="20"/>
      <c r="R29" s="62"/>
    </row>
    <row r="30" spans="2:18" x14ac:dyDescent="0.25">
      <c r="B30" s="17"/>
      <c r="C30" s="160"/>
      <c r="D30" s="160"/>
      <c r="E30" s="160"/>
      <c r="F30" s="162"/>
      <c r="G30" s="162"/>
      <c r="H30" s="162"/>
      <c r="J30" s="160"/>
      <c r="K30" s="160"/>
      <c r="L30" s="160"/>
      <c r="M30" s="161"/>
      <c r="N30" s="161"/>
      <c r="O30" s="161"/>
      <c r="P30" s="20"/>
    </row>
    <row r="31" spans="2:18" x14ac:dyDescent="0.25">
      <c r="B31" s="17"/>
      <c r="C31" s="160" t="s">
        <v>1157</v>
      </c>
      <c r="D31" s="160"/>
      <c r="E31" s="160"/>
      <c r="F31" s="162" t="str">
        <f>(IF(AND(OR(F5="Target",F8="Target"),AND('3) Assessment Tool'!F25&lt;0.3,'3) Assessment Tool'!F20&lt;1)),"Valid CM","Invalid CM"))</f>
        <v>Invalid CM</v>
      </c>
      <c r="G31" s="162"/>
      <c r="H31" s="162"/>
      <c r="J31" s="163" t="s">
        <v>98</v>
      </c>
      <c r="K31" s="163"/>
      <c r="L31" s="163"/>
      <c r="M31" s="161" t="str" cm="1">
        <f t="array" ref="M31">IF((AND('3) Assessment Tool'!F15:H15&lt;500,OR(F4="Target",F6="Target",F8="Target",F11="Target",F12="Target"))),"Valid CM","Invalid CM")</f>
        <v>Invalid CM</v>
      </c>
      <c r="N31" s="161"/>
      <c r="O31" s="161"/>
      <c r="P31" s="20"/>
      <c r="R31" s="62"/>
    </row>
    <row r="32" spans="2:18" x14ac:dyDescent="0.25">
      <c r="B32" s="17"/>
      <c r="C32" s="160"/>
      <c r="D32" s="160"/>
      <c r="E32" s="160"/>
      <c r="F32" s="162"/>
      <c r="G32" s="162"/>
      <c r="H32" s="162"/>
      <c r="J32" s="164"/>
      <c r="K32" s="164"/>
      <c r="L32" s="164"/>
      <c r="M32" s="161"/>
      <c r="N32" s="161"/>
      <c r="O32" s="161"/>
      <c r="P32" s="20"/>
    </row>
    <row r="33" spans="2:18" x14ac:dyDescent="0.25">
      <c r="B33" s="17"/>
      <c r="C33" s="160" t="s">
        <v>1154</v>
      </c>
      <c r="D33" s="160"/>
      <c r="E33" s="160"/>
      <c r="F33" s="161" t="str">
        <f>IF(AND('3) Assessment Tool'!F13="Surface Water",OR(F4="Target",F12="Target")),"Valid CM","Invalid CM")</f>
        <v>Invalid CM</v>
      </c>
      <c r="G33" s="161"/>
      <c r="H33" s="161"/>
      <c r="J33" s="163" t="s">
        <v>55</v>
      </c>
      <c r="K33" s="163"/>
      <c r="L33" s="163"/>
      <c r="M33" s="161" t="str" cm="1">
        <f t="array" ref="M33">IF((OR('3) Assessment Tool'!F15:H15&gt;500)),"Invalid CM","Valid CM")</f>
        <v>Invalid CM</v>
      </c>
      <c r="N33" s="161"/>
      <c r="O33" s="161"/>
      <c r="P33" s="20"/>
      <c r="R33" s="62"/>
    </row>
    <row r="34" spans="2:18" x14ac:dyDescent="0.25">
      <c r="B34" s="17"/>
      <c r="C34" s="160"/>
      <c r="D34" s="160"/>
      <c r="E34" s="160"/>
      <c r="F34" s="161"/>
      <c r="G34" s="161"/>
      <c r="H34" s="161"/>
      <c r="J34" s="164"/>
      <c r="K34" s="164"/>
      <c r="L34" s="164"/>
      <c r="M34" s="161"/>
      <c r="N34" s="161"/>
      <c r="O34" s="161"/>
      <c r="P34" s="20"/>
    </row>
    <row r="35" spans="2:18" x14ac:dyDescent="0.25">
      <c r="B35" s="17"/>
      <c r="C35" s="160" t="s">
        <v>63</v>
      </c>
      <c r="D35" s="160"/>
      <c r="E35" s="160"/>
      <c r="F35" s="161" t="str">
        <f>IF(OR(F10="Target",AND(F6="Target",'3) Assessment Tool'!F36&lt;7)),"Valid CM","Invalid CM")</f>
        <v>Valid CM</v>
      </c>
      <c r="G35" s="161"/>
      <c r="H35" s="161"/>
      <c r="J35" s="163" t="s">
        <v>56</v>
      </c>
      <c r="K35" s="163"/>
      <c r="L35" s="163"/>
      <c r="M35" s="161" t="str">
        <f>IF(AND(('3) Assessment Tool'!F15&lt;500),OR(F4="Target",F5="Target",F7="Target",F8="Target",F11="Target",F12="Target",F6="Target")),"Valid CM","Invalid CM")</f>
        <v>Invalid CM</v>
      </c>
      <c r="N35" s="161"/>
      <c r="O35" s="161"/>
      <c r="P35" s="20"/>
    </row>
    <row r="36" spans="2:18" x14ac:dyDescent="0.25">
      <c r="B36" s="17"/>
      <c r="C36" s="160"/>
      <c r="D36" s="160"/>
      <c r="E36" s="160"/>
      <c r="F36" s="161"/>
      <c r="G36" s="161"/>
      <c r="H36" s="161"/>
      <c r="J36" s="164"/>
      <c r="K36" s="164"/>
      <c r="L36" s="164"/>
      <c r="M36" s="161"/>
      <c r="N36" s="161"/>
      <c r="O36" s="161"/>
      <c r="P36" s="20"/>
    </row>
    <row r="37" spans="2:18" x14ac:dyDescent="0.25">
      <c r="B37" s="17"/>
      <c r="C37" s="160" t="s">
        <v>1156</v>
      </c>
      <c r="D37" s="160"/>
      <c r="E37" s="160"/>
      <c r="F37" s="161" t="str">
        <f>IF(F6="Target","Valid CM","Invalid CM")</f>
        <v>Valid CM</v>
      </c>
      <c r="G37" s="161"/>
      <c r="H37" s="161"/>
      <c r="J37" s="163" t="s">
        <v>1158</v>
      </c>
      <c r="K37" s="163"/>
      <c r="L37" s="163"/>
      <c r="M37" s="161" t="str">
        <f>IF((OR('3) Assessment Tool'!F15&gt;500)),"Invalid CM","Valid CM")</f>
        <v>Invalid CM</v>
      </c>
      <c r="N37" s="161"/>
      <c r="O37" s="161"/>
      <c r="P37" s="20"/>
    </row>
    <row r="38" spans="2:18" x14ac:dyDescent="0.25">
      <c r="B38" s="17"/>
      <c r="C38" s="160"/>
      <c r="D38" s="160"/>
      <c r="E38" s="160"/>
      <c r="F38" s="161"/>
      <c r="G38" s="161"/>
      <c r="H38" s="161"/>
      <c r="J38" s="164"/>
      <c r="K38" s="164"/>
      <c r="L38" s="164"/>
      <c r="M38" s="161"/>
      <c r="N38" s="161"/>
      <c r="O38" s="161"/>
      <c r="P38" s="20"/>
    </row>
    <row r="39" spans="2:18" x14ac:dyDescent="0.25">
      <c r="B39" s="17"/>
      <c r="C39" s="160" t="s">
        <v>1241</v>
      </c>
      <c r="D39" s="160"/>
      <c r="E39" s="160"/>
      <c r="F39" s="161" t="str">
        <f>IF(AND(F11="Target",'3) Assessment Tool'!F15&lt;500),"Valid CM","Invalid CM")</f>
        <v>Invalid CM</v>
      </c>
      <c r="G39" s="161"/>
      <c r="H39" s="161"/>
      <c r="P39" s="20"/>
    </row>
    <row r="40" spans="2:18" x14ac:dyDescent="0.25">
      <c r="B40" s="17"/>
      <c r="C40" s="160"/>
      <c r="D40" s="160"/>
      <c r="E40" s="160"/>
      <c r="F40" s="161"/>
      <c r="G40" s="161"/>
      <c r="H40" s="161"/>
      <c r="P40" s="20"/>
    </row>
    <row r="41" spans="2:18" x14ac:dyDescent="0.25">
      <c r="B41" s="17"/>
      <c r="C41" s="27"/>
      <c r="D41" s="27"/>
      <c r="E41" s="27"/>
      <c r="P41" s="20"/>
    </row>
    <row r="42" spans="2:18" ht="15.75" thickBot="1" x14ac:dyDescent="0.3">
      <c r="B42" s="28"/>
      <c r="C42" s="29"/>
      <c r="D42" s="29"/>
      <c r="E42" s="29"/>
      <c r="F42" s="25"/>
      <c r="G42" s="25"/>
      <c r="H42" s="25"/>
      <c r="I42" s="25"/>
      <c r="J42" s="25"/>
      <c r="K42" s="25"/>
      <c r="L42" s="25"/>
      <c r="M42" s="25"/>
      <c r="N42" s="25"/>
      <c r="O42" s="25"/>
      <c r="P42" s="26"/>
    </row>
    <row r="43" spans="2:18" ht="15.75" thickBot="1" x14ac:dyDescent="0.3"/>
    <row r="44" spans="2:18" ht="15" customHeight="1" x14ac:dyDescent="0.25">
      <c r="B44" s="24"/>
      <c r="C44" s="23"/>
      <c r="D44" s="23"/>
      <c r="E44" s="23"/>
      <c r="F44" s="23"/>
      <c r="G44" s="23"/>
      <c r="H44" s="23"/>
      <c r="I44" s="23"/>
      <c r="J44" s="23"/>
      <c r="K44" s="23"/>
      <c r="L44" s="23"/>
      <c r="M44" s="23"/>
      <c r="N44" s="23"/>
      <c r="O44" s="23"/>
      <c r="P44" s="22"/>
    </row>
    <row r="45" spans="2:18" ht="15" customHeight="1" thickBot="1" x14ac:dyDescent="0.3">
      <c r="B45" s="17"/>
      <c r="C45" s="171" t="s">
        <v>1730</v>
      </c>
      <c r="D45" s="171"/>
      <c r="E45" s="171"/>
      <c r="F45" s="171"/>
      <c r="G45" s="171"/>
      <c r="H45" s="171"/>
      <c r="I45" s="171"/>
      <c r="J45" s="171"/>
      <c r="K45" s="171"/>
      <c r="L45" s="171"/>
      <c r="M45" s="171"/>
      <c r="N45" s="171"/>
      <c r="O45" s="171"/>
      <c r="P45" s="20"/>
    </row>
    <row r="46" spans="2:18" ht="18.75" x14ac:dyDescent="0.25">
      <c r="B46" s="17"/>
      <c r="C46" s="104"/>
      <c r="D46" s="104"/>
      <c r="E46" s="104"/>
      <c r="F46" s="104"/>
      <c r="G46" s="104"/>
      <c r="H46" s="104"/>
      <c r="I46" s="104"/>
      <c r="J46" s="104"/>
      <c r="K46" s="104"/>
      <c r="L46" s="104"/>
      <c r="M46" s="104"/>
      <c r="N46" s="104"/>
      <c r="O46" s="104"/>
      <c r="P46" s="20"/>
    </row>
    <row r="47" spans="2:18" ht="135" customHeight="1" x14ac:dyDescent="0.25">
      <c r="B47" s="17"/>
      <c r="C47" s="172" t="s">
        <v>1729</v>
      </c>
      <c r="D47" s="172"/>
      <c r="E47" s="172"/>
      <c r="F47" s="172"/>
      <c r="G47" s="172"/>
      <c r="H47" s="172"/>
      <c r="I47" s="172"/>
      <c r="J47" s="172"/>
      <c r="K47" s="172"/>
      <c r="L47" s="172"/>
      <c r="M47" s="172"/>
      <c r="N47" s="172"/>
      <c r="O47" s="172"/>
      <c r="P47" s="20"/>
    </row>
    <row r="48" spans="2:18" x14ac:dyDescent="0.25">
      <c r="B48" s="17"/>
      <c r="P48" s="20"/>
    </row>
    <row r="49" spans="2:16" ht="90" customHeight="1" x14ac:dyDescent="0.25">
      <c r="B49" s="17"/>
      <c r="C49" s="174" t="s">
        <v>1733</v>
      </c>
      <c r="D49" s="174"/>
      <c r="E49" s="174"/>
      <c r="F49" s="174"/>
      <c r="G49" s="174"/>
      <c r="H49" s="174"/>
      <c r="I49" s="106"/>
      <c r="J49" s="173" t="s">
        <v>1731</v>
      </c>
      <c r="K49" s="173"/>
      <c r="L49" s="173"/>
      <c r="M49" s="173"/>
      <c r="N49" s="173"/>
      <c r="O49" s="173"/>
      <c r="P49" s="20"/>
    </row>
    <row r="50" spans="2:16" ht="15.75" thickBot="1" x14ac:dyDescent="0.3">
      <c r="B50" s="28"/>
      <c r="C50" s="25"/>
      <c r="D50" s="25"/>
      <c r="E50" s="25"/>
      <c r="F50" s="25"/>
      <c r="G50" s="25"/>
      <c r="H50" s="25"/>
      <c r="I50" s="25"/>
      <c r="J50" s="25"/>
      <c r="K50" s="25"/>
      <c r="L50" s="25"/>
      <c r="M50" s="25"/>
      <c r="N50" s="25"/>
      <c r="O50" s="25"/>
      <c r="P50" s="26"/>
    </row>
  </sheetData>
  <sheetProtection sheet="1" selectLockedCells="1"/>
  <mergeCells count="81">
    <mergeCell ref="C45:O45"/>
    <mergeCell ref="C47:O47"/>
    <mergeCell ref="J49:O49"/>
    <mergeCell ref="C49:H49"/>
    <mergeCell ref="C12:E12"/>
    <mergeCell ref="F12:H12"/>
    <mergeCell ref="C16:H16"/>
    <mergeCell ref="F17:H18"/>
    <mergeCell ref="F19:H20"/>
    <mergeCell ref="F21:H22"/>
    <mergeCell ref="F25:H26"/>
    <mergeCell ref="C17:E18"/>
    <mergeCell ref="C19:E20"/>
    <mergeCell ref="C21:E22"/>
    <mergeCell ref="C25:E26"/>
    <mergeCell ref="C23:E24"/>
    <mergeCell ref="C10:E10"/>
    <mergeCell ref="C11:E11"/>
    <mergeCell ref="F9:H9"/>
    <mergeCell ref="F10:H10"/>
    <mergeCell ref="F11:H11"/>
    <mergeCell ref="C8:E8"/>
    <mergeCell ref="C9:E9"/>
    <mergeCell ref="F8:H8"/>
    <mergeCell ref="C3:H3"/>
    <mergeCell ref="C4:E4"/>
    <mergeCell ref="C5:E5"/>
    <mergeCell ref="C6:E6"/>
    <mergeCell ref="C7:E7"/>
    <mergeCell ref="F4:H4"/>
    <mergeCell ref="F5:H5"/>
    <mergeCell ref="F6:H6"/>
    <mergeCell ref="F7:H7"/>
    <mergeCell ref="F23:H24"/>
    <mergeCell ref="J16:O16"/>
    <mergeCell ref="J17:L18"/>
    <mergeCell ref="M17:O18"/>
    <mergeCell ref="J19:L20"/>
    <mergeCell ref="M19:O20"/>
    <mergeCell ref="J21:L22"/>
    <mergeCell ref="M21:O22"/>
    <mergeCell ref="J23:L24"/>
    <mergeCell ref="M23:O24"/>
    <mergeCell ref="J29:L30"/>
    <mergeCell ref="M29:O30"/>
    <mergeCell ref="M31:O32"/>
    <mergeCell ref="J31:L32"/>
    <mergeCell ref="J27:L28"/>
    <mergeCell ref="M27:O28"/>
    <mergeCell ref="J25:L26"/>
    <mergeCell ref="M25:O26"/>
    <mergeCell ref="J4:O4"/>
    <mergeCell ref="J12:L12"/>
    <mergeCell ref="M12:O12"/>
    <mergeCell ref="J6:O6"/>
    <mergeCell ref="J5:O5"/>
    <mergeCell ref="J7:O7"/>
    <mergeCell ref="J11:O11"/>
    <mergeCell ref="J10:O10"/>
    <mergeCell ref="J9:O9"/>
    <mergeCell ref="J8:O8"/>
    <mergeCell ref="J37:L38"/>
    <mergeCell ref="M37:O38"/>
    <mergeCell ref="M35:O36"/>
    <mergeCell ref="J33:L34"/>
    <mergeCell ref="J35:L36"/>
    <mergeCell ref="M33:O34"/>
    <mergeCell ref="C27:E28"/>
    <mergeCell ref="C29:E30"/>
    <mergeCell ref="C31:E32"/>
    <mergeCell ref="C39:E40"/>
    <mergeCell ref="F39:H40"/>
    <mergeCell ref="F27:H28"/>
    <mergeCell ref="F29:H30"/>
    <mergeCell ref="F31:H32"/>
    <mergeCell ref="C37:E38"/>
    <mergeCell ref="F35:H36"/>
    <mergeCell ref="F37:H38"/>
    <mergeCell ref="C33:E34"/>
    <mergeCell ref="F33:H34"/>
    <mergeCell ref="C35:E36"/>
  </mergeCells>
  <conditionalFormatting sqref="F4:H13">
    <cfRule type="cellIs" dxfId="10" priority="4" operator="equal">
      <formula>"Non Target"</formula>
    </cfRule>
    <cfRule type="cellIs" dxfId="9" priority="5" operator="equal">
      <formula>"Target"</formula>
    </cfRule>
  </conditionalFormatting>
  <conditionalFormatting sqref="F17:H38">
    <cfRule type="cellIs" dxfId="8" priority="1" operator="equal">
      <formula>"Existing Infrastructure"</formula>
    </cfRule>
  </conditionalFormatting>
  <conditionalFormatting sqref="M17:O26 F17:H38 M27 M29:O36 M37 F39 F41:H42">
    <cfRule type="cellIs" dxfId="7" priority="2" operator="equal">
      <formula>"Invalid CM"</formula>
    </cfRule>
    <cfRule type="cellIs" dxfId="6" priority="3" operator="equal">
      <formula>"Valid CM"</formula>
    </cfRule>
  </conditionalFormatting>
  <hyperlinks>
    <hyperlink ref="J6:O6" r:id="rId1" display="GCDWQ Lead (2019)" xr:uid="{163765A5-8467-4376-A341-A9983CD55010}"/>
    <hyperlink ref="J5:O5" r:id="rId2" display="GCDWQ Manganese (2019)" xr:uid="{4122D36D-1A41-470E-B242-9D0106CF9BD6}"/>
    <hyperlink ref="J7:O7" r:id="rId3" display="GCDWQ Arsenic (2006)" xr:uid="{9F6B7408-F24F-4345-8655-C7E238E5E17D}"/>
    <hyperlink ref="J9:O9" r:id="rId4" display="GCDWQ Hardness (1979)" xr:uid="{01348466-3809-446F-8EB1-AD990A472779}"/>
    <hyperlink ref="J10:O10" r:id="rId5" display="GCDWQ pH (2015)" xr:uid="{619F0831-ABCB-412B-A4DF-17D7ED69A1B0}"/>
    <hyperlink ref="J11:O11" r:id="rId6" display="GCDWQ Turbidity (2012)" xr:uid="{4E6A6E70-2ACD-4C06-B184-99E032D0A618}"/>
    <hyperlink ref="J4:O4" r:id="rId7" display="Health Canada Organic Matter (2020)" xr:uid="{008D8BA1-5C9D-42CE-A3DC-48BF582C9D28}"/>
    <hyperlink ref="J12:L12" r:id="rId8" display="GCDWQ THMs (2006)" xr:uid="{9974CE02-BE37-4A28-A65E-04814FE1E978}"/>
    <hyperlink ref="M12:O12" r:id="rId9" display="GCDWQ HAAs (2008)" xr:uid="{C0B00CC0-083A-49C9-9FDB-420784A50E5E}"/>
    <hyperlink ref="J8:O8" r:id="rId10" display="GCDWQ Iron (2024)" xr:uid="{C6911D3B-6485-4F9F-8183-1248CBEC7022}"/>
  </hyperlinks>
  <pageMargins left="0.7" right="0.7" top="0.75" bottom="0.75" header="0.3" footer="0.3"/>
  <pageSetup scale="60" orientation="landscape"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2ACC4-3A65-4CCA-95A4-ACFE39BCBA61}">
  <sheetPr codeName="Sheet3"/>
  <dimension ref="B1:H15"/>
  <sheetViews>
    <sheetView zoomScale="70" zoomScaleNormal="70" workbookViewId="0">
      <selection activeCell="F19" sqref="F19"/>
    </sheetView>
  </sheetViews>
  <sheetFormatPr defaultRowHeight="15" x14ac:dyDescent="0.25"/>
  <cols>
    <col min="1" max="1" width="2.85546875" style="19" customWidth="1"/>
    <col min="2" max="2" width="9.140625" style="19" customWidth="1"/>
    <col min="3" max="3" width="18.28515625" style="19" customWidth="1"/>
    <col min="4" max="4" width="27.42578125" style="19" customWidth="1"/>
    <col min="5" max="5" width="91.42578125" style="19" customWidth="1"/>
    <col min="6" max="7" width="21.7109375" style="19" customWidth="1"/>
    <col min="8" max="8" width="9.140625" style="19" customWidth="1"/>
    <col min="9" max="9" width="2.85546875" style="19" customWidth="1"/>
    <col min="10" max="16384" width="9.140625" style="19"/>
  </cols>
  <sheetData>
    <row r="1" spans="2:8" ht="15.75" thickBot="1" x14ac:dyDescent="0.3"/>
    <row r="2" spans="2:8" x14ac:dyDescent="0.25">
      <c r="B2" s="24"/>
      <c r="C2" s="23"/>
      <c r="D2" s="23"/>
      <c r="E2" s="23"/>
      <c r="F2" s="23"/>
      <c r="G2" s="23"/>
      <c r="H2" s="22"/>
    </row>
    <row r="3" spans="2:8" ht="38.25" customHeight="1" thickBot="1" x14ac:dyDescent="0.3">
      <c r="B3" s="17"/>
      <c r="C3" s="75" t="s">
        <v>1182</v>
      </c>
      <c r="D3" s="76" t="s">
        <v>1183</v>
      </c>
      <c r="E3" s="76" t="s">
        <v>1162</v>
      </c>
      <c r="F3" s="77" t="s">
        <v>1184</v>
      </c>
      <c r="G3" s="78" t="s">
        <v>1205</v>
      </c>
      <c r="H3" s="20"/>
    </row>
    <row r="4" spans="2:8" ht="105.75" thickTop="1" x14ac:dyDescent="0.25">
      <c r="B4" s="17"/>
      <c r="C4" s="71" t="str">
        <f>'4) Corrective Measures'!F17</f>
        <v>Valid CM</v>
      </c>
      <c r="D4" s="68" t="str">
        <f>'4) Corrective Measures'!C17</f>
        <v>New Source(s)</v>
      </c>
      <c r="E4" s="69" t="s">
        <v>1163</v>
      </c>
      <c r="F4" s="70" t="e">
        <f>ROUNDUP(100000+(75*'3) Assessment Tool'!F15),-3)</f>
        <v>#VALUE!</v>
      </c>
      <c r="G4" s="72" t="e">
        <f>ROUNDUP(50000+(25*'3) Assessment Tool'!F15),-3)</f>
        <v>#VALUE!</v>
      </c>
      <c r="H4" s="20"/>
    </row>
    <row r="5" spans="2:8" ht="120" x14ac:dyDescent="0.25">
      <c r="B5" s="17"/>
      <c r="C5" s="34" t="str">
        <f>'4) Corrective Measures'!F19</f>
        <v>Valid CM</v>
      </c>
      <c r="D5" s="35" t="str">
        <f>'4) Corrective Measures'!C19</f>
        <v>Conventional Treatment</v>
      </c>
      <c r="E5" s="38" t="s">
        <v>1164</v>
      </c>
      <c r="F5" s="32" t="e">
        <f>ROUNDUP(((1002*(0.34*'3) Assessment Tool'!F15)+1210861)+(984*(0.34*'3) Assessment Tool'!F15)+650243)+(12*(0.34*'3) Assessment Tool'!F15)+57322)+50000)*1.55,-3)</f>
        <v>#VALUE!</v>
      </c>
      <c r="G5" s="33" t="e">
        <f>ROUNDUP(((3.6*(0.34*'3) Assessment Tool'!F15)+689)+(25*(0.34*'3) Assessment Tool'!F15)+2800)+(132.6*(0.34*'3) Assessment Tool'!F15)+1000)+(78*(0.34*'3) Assessment Tool'!F15)+64425)+(25*(0.34*'3) Assessment Tool'!F15)+6752))*1.55*1.1,-3)</f>
        <v>#VALUE!</v>
      </c>
      <c r="H5" s="20"/>
    </row>
    <row r="6" spans="2:8" ht="180" x14ac:dyDescent="0.25">
      <c r="B6" s="17"/>
      <c r="C6" s="34" t="str">
        <f>'4) Corrective Measures'!F21</f>
        <v>Valid CM</v>
      </c>
      <c r="D6" s="35" t="str">
        <f>'4) Corrective Measures'!C21</f>
        <v>Membrane Treatment</v>
      </c>
      <c r="E6" s="38" t="s">
        <v>1167</v>
      </c>
      <c r="F6" s="32" t="e">
        <f>ROUNDUP(((1916*(0.34*'3) Assessment Tool'!F15)+958904)+(902*(0.34*'3) Assessment Tool'!F15)+614926)+(12*(0.34*'3) Assessment Tool'!F15)+57322)+50000)*1.55,-3)</f>
        <v>#VALUE!</v>
      </c>
      <c r="G6" s="33" t="e">
        <f>ROUNDUP(((3.6*(0.34*'3) Assessment Tool'!F15)+689)+(25*(0.34*'3) Assessment Tool'!F15)+2800)+(132.6*(0.34*'3) Assessment Tool'!F15)+1000)+(60*(0.34*'3) Assessment Tool'!F15)+61775)+(25*(0.34*'3) Assessment Tool'!F15)+6752))*1.55*1.1,-3)</f>
        <v>#VALUE!</v>
      </c>
      <c r="H6" s="20"/>
    </row>
    <row r="7" spans="2:8" ht="165" x14ac:dyDescent="0.25">
      <c r="B7" s="17"/>
      <c r="C7" s="34" t="str">
        <f>'4) Corrective Measures'!F23</f>
        <v>Invalid CM</v>
      </c>
      <c r="D7" s="35" t="str">
        <f>'4) Corrective Measures'!C23</f>
        <v>Slow Sand Filtration</v>
      </c>
      <c r="E7" s="38" t="s">
        <v>1168</v>
      </c>
      <c r="F7" s="32" t="e">
        <f>ROUNDUP(((1002*(0.34*'3) Assessment Tool'!F15)+1210861)+(984*(0.34*'3) Assessment Tool'!F15)+650243)+(12*(0.34*'3) Assessment Tool'!F15)+57322)+50000)*1.55*0.7,-3)</f>
        <v>#VALUE!</v>
      </c>
      <c r="G7" s="33" t="e">
        <f>ROUNDUP(((3.6*(0.34*'3) Assessment Tool'!F15)+689)+(25*(0.34*'3) Assessment Tool'!F15)+2800)+(132.6*(0.34*'3) Assessment Tool'!F15)+1000)+(78*(0.34*'3) Assessment Tool'!F15)+64425)+(25*(0.34*'3) Assessment Tool'!F15)+6752))*1.55*1.1*0.5,-3)</f>
        <v>#VALUE!</v>
      </c>
      <c r="H7" s="20"/>
    </row>
    <row r="8" spans="2:8" ht="120" customHeight="1" x14ac:dyDescent="0.25">
      <c r="B8" s="17"/>
      <c r="C8" s="34" t="str">
        <f>'4) Corrective Measures'!F25</f>
        <v>Invalid CM</v>
      </c>
      <c r="D8" s="35" t="str">
        <f>'4) Corrective Measures'!C25</f>
        <v>Ion Exchange</v>
      </c>
      <c r="E8" s="38" t="s">
        <v>1165</v>
      </c>
      <c r="F8" s="32" t="e">
        <f>ROUNDUP(((2555*(0.34*'3) Assessment Tool'!F15)+261288)+(174*(0.34*'3) Assessment Tool'!F15)+132552)+(12*(0.34*'3) Assessment Tool'!F15)+57322)+50000)*1.55,-3)</f>
        <v>#VALUE!</v>
      </c>
      <c r="G8" s="33" t="e">
        <f>ROUNDUP(((3.6*(0.34*'3) Assessment Tool'!F15)+689)+(25*(0.34*'3) Assessment Tool'!F15)+2800)+(21*(0.34*'3) Assessment Tool'!F15)+3186)+(25*(0.34*'3) Assessment Tool'!F15)+6752))*1.55*1.1,-3)</f>
        <v>#VALUE!</v>
      </c>
      <c r="H8" s="20"/>
    </row>
    <row r="9" spans="2:8" ht="120" customHeight="1" x14ac:dyDescent="0.25">
      <c r="B9" s="17"/>
      <c r="C9" s="34" t="str">
        <f>'4) Corrective Measures'!F27</f>
        <v>Invalid CM</v>
      </c>
      <c r="D9" s="35" t="str">
        <f>'4) Corrective Measures'!C27</f>
        <v>Adsorption</v>
      </c>
      <c r="E9" s="38" t="s">
        <v>1166</v>
      </c>
      <c r="F9" s="31" t="e">
        <f>ROUNDUP(((2555*(0.34*'3) Assessment Tool'!F15)+261288)+(174*(0.34*'3) Assessment Tool'!F15)+132552)+(12*(0.34*'3) Assessment Tool'!F15)+57322)+50000)*1.55,-3)</f>
        <v>#VALUE!</v>
      </c>
      <c r="G9" s="33" t="e">
        <f>ROUNDUP(((3.6*(0.34*'3) Assessment Tool'!F15)+689)+(25*(0.34*'3) Assessment Tool'!F15)+2800)+(21*(0.34*'3) Assessment Tool'!F15)+3186)+(25*(0.34*'3) Assessment Tool'!F15)+6752))*1.55*1.1,-3)</f>
        <v>#VALUE!</v>
      </c>
      <c r="H9" s="20"/>
    </row>
    <row r="10" spans="2:8" ht="150" x14ac:dyDescent="0.25">
      <c r="B10" s="17"/>
      <c r="C10" s="34" t="str">
        <f>'4) Corrective Measures'!F29</f>
        <v>Valid CM</v>
      </c>
      <c r="D10" s="35" t="str">
        <f>'4) Corrective Measures'!C29</f>
        <v>Chemical Disinfection</v>
      </c>
      <c r="E10" s="38" t="s">
        <v>1169</v>
      </c>
      <c r="F10" s="32" t="e">
        <f>ROUNDUP(((12*(0.34*'3) Assessment Tool'!F15)+57322))*1.55,-3)</f>
        <v>#VALUE!</v>
      </c>
      <c r="G10" s="42" t="e">
        <f>ROUNDUP(((3.6*(0.34*'3) Assessment Tool'!F15)+689)+(25*(0.34*'3) Assessment Tool'!F15)+2800)+(25*(0.34*'3) Assessment Tool'!F15)+6752))*1.55*1.1,-3)</f>
        <v>#VALUE!</v>
      </c>
      <c r="H10" s="20"/>
    </row>
    <row r="11" spans="2:8" ht="90" x14ac:dyDescent="0.25">
      <c r="B11" s="17"/>
      <c r="C11" s="34" t="str">
        <f>'4) Corrective Measures'!F31</f>
        <v>Invalid CM</v>
      </c>
      <c r="D11" s="35" t="str">
        <f>'4) Corrective Measures'!C31</f>
        <v>Oxidative Media</v>
      </c>
      <c r="E11" s="38" t="s">
        <v>1170</v>
      </c>
      <c r="F11" s="32" t="e">
        <f>ROUNDUP(((913*(0.34*'3) Assessment Tool'!F15)+334237)+(177*(0.34*'3) Assessment Tool'!F15)+91385)+(12*(0.34*'3) Assessment Tool'!F15)+57322))*1.55,-3)</f>
        <v>#VALUE!</v>
      </c>
      <c r="G11" s="33" t="e">
        <f>ROUNDUP(((3.6*(0.34*'3) Assessment Tool'!F15)+689)+(25*(0.34*'3) Assessment Tool'!F15)+2800)+(21*(0.34*'3) Assessment Tool'!F15)+2922)+(25*(0.34*'3) Assessment Tool'!F15)+6752))*1.55*1.1,-3)</f>
        <v>#VALUE!</v>
      </c>
      <c r="H11" s="20"/>
    </row>
    <row r="12" spans="2:8" ht="150" customHeight="1" x14ac:dyDescent="0.25">
      <c r="B12" s="17"/>
      <c r="C12" s="34" t="str">
        <f>'4) Corrective Measures'!F33</f>
        <v>Invalid CM</v>
      </c>
      <c r="D12" s="35" t="str">
        <f>'4) Corrective Measures'!C33</f>
        <v>Bank Filtration</v>
      </c>
      <c r="E12" s="38" t="s">
        <v>1171</v>
      </c>
      <c r="F12" s="32" t="e">
        <f>ROUNDUP(250000+(100*'3) Assessment Tool'!F15),-3)</f>
        <v>#VALUE!</v>
      </c>
      <c r="G12" s="33" t="e">
        <f>ROUNDUP(50000+(35*'3) Assessment Tool'!F15),-3)</f>
        <v>#VALUE!</v>
      </c>
      <c r="H12" s="20"/>
    </row>
    <row r="13" spans="2:8" ht="120" x14ac:dyDescent="0.25">
      <c r="B13" s="17"/>
      <c r="C13" s="34" t="str">
        <f>'4) Corrective Measures'!F35</f>
        <v>Valid CM</v>
      </c>
      <c r="D13" s="35" t="str">
        <f>'4) Corrective Measures'!C35</f>
        <v>pH Adjustment</v>
      </c>
      <c r="E13" s="38" t="s">
        <v>1172</v>
      </c>
      <c r="F13" s="32" t="e">
        <f>ROUNDUP(((96*(0.34*'3) Assessment Tool'!F15)+21470))*1.55,-3)</f>
        <v>#VALUE!</v>
      </c>
      <c r="G13" s="33" t="e">
        <f>ROUNDUP(((3.6*(0.34*'3) Assessment Tool'!F15)+689)+(25*(0.34*'3) Assessment Tool'!F15)+2800)+(25*(0.34*'3) Assessment Tool'!F15)+6752)+(22*(0.34*'3) Assessment Tool'!F15)+2736))*1.55*1.1,-3)</f>
        <v>#VALUE!</v>
      </c>
      <c r="H13" s="20"/>
    </row>
    <row r="14" spans="2:8" ht="90" x14ac:dyDescent="0.25">
      <c r="B14" s="17"/>
      <c r="C14" s="40" t="str">
        <f>'4) Corrective Measures'!F37</f>
        <v>Valid CM</v>
      </c>
      <c r="D14" s="41" t="str">
        <f>'4) Corrective Measures'!C37</f>
        <v>Corrosion Inhibitor</v>
      </c>
      <c r="E14" s="39" t="s">
        <v>1173</v>
      </c>
      <c r="F14" s="43" t="e">
        <f>ROUNDUP(((96*(0.34*'3) Assessment Tool'!F15)+21470))*1.55,-3)</f>
        <v>#VALUE!</v>
      </c>
      <c r="G14" s="44" t="e">
        <f>ROUNDUP(((3.6*(0.34*'3) Assessment Tool'!F15)+689)+(25*(0.34*'3) Assessment Tool'!F15)+2800)+(25*(0.34*'3) Assessment Tool'!F15)+6752)+(25*(0.34*'3) Assessment Tool'!F15)+2736))*1.55*1.1,-3)</f>
        <v>#VALUE!</v>
      </c>
      <c r="H14" s="20"/>
    </row>
    <row r="15" spans="2:8" ht="15.75" thickBot="1" x14ac:dyDescent="0.3">
      <c r="B15" s="28"/>
      <c r="C15" s="25"/>
      <c r="D15" s="25"/>
      <c r="E15" s="25"/>
      <c r="F15" s="25"/>
      <c r="G15" s="25"/>
      <c r="H15" s="26"/>
    </row>
  </sheetData>
  <sheetProtection sheet="1" objects="1" scenarios="1" selectLockedCells="1" selectUnlockedCells="1"/>
  <conditionalFormatting sqref="C4:C14">
    <cfRule type="cellIs" dxfId="5" priority="1" operator="equal">
      <formula>"Valid CM"</formula>
    </cfRule>
    <cfRule type="cellIs" dxfId="4" priority="2" operator="equal">
      <formula>"Invalid CM"</formula>
    </cfRule>
  </conditionalFormatting>
  <conditionalFormatting sqref="C4:E13">
    <cfRule type="expression" dxfId="3" priority="17">
      <formula>#REF!="Invalid"</formula>
    </cfRule>
  </conditionalFormatting>
  <pageMargins left="0.7" right="0.7" top="0.75" bottom="0.75" header="0.3" footer="0.3"/>
  <pageSetup scale="60" fitToWidth="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9C5D0-7821-40AB-98DB-F9BC4218D691}">
  <sheetPr codeName="Sheet8"/>
  <dimension ref="B1:AK22"/>
  <sheetViews>
    <sheetView zoomScale="70" zoomScaleNormal="70" workbookViewId="0"/>
  </sheetViews>
  <sheetFormatPr defaultRowHeight="15" x14ac:dyDescent="0.25"/>
  <cols>
    <col min="1" max="1" width="2.85546875" style="19" customWidth="1"/>
    <col min="2" max="2" width="9.140625" style="19" customWidth="1"/>
    <col min="3" max="3" width="18.28515625" style="19" customWidth="1"/>
    <col min="4" max="4" width="27.42578125" style="19" customWidth="1"/>
    <col min="5" max="17" width="7.140625" style="19" customWidth="1"/>
    <col min="18" max="21" width="21.5703125" style="19" customWidth="1"/>
    <col min="22" max="22" width="9.140625" style="19"/>
    <col min="23" max="23" width="2.85546875" style="19" customWidth="1"/>
    <col min="24" max="16384" width="9.140625" style="19"/>
  </cols>
  <sheetData>
    <row r="1" spans="2:37" ht="15" customHeight="1" thickBot="1" x14ac:dyDescent="0.3"/>
    <row r="2" spans="2:37" ht="15" customHeight="1" x14ac:dyDescent="0.25">
      <c r="B2" s="24"/>
      <c r="C2" s="23"/>
      <c r="D2" s="23"/>
      <c r="E2" s="23"/>
      <c r="F2" s="23"/>
      <c r="G2" s="23"/>
      <c r="H2" s="23"/>
      <c r="I2" s="23"/>
      <c r="J2" s="23"/>
      <c r="K2" s="23"/>
      <c r="L2" s="23"/>
      <c r="M2" s="23"/>
      <c r="N2" s="23"/>
      <c r="O2" s="23"/>
      <c r="P2" s="23"/>
      <c r="Q2" s="23"/>
      <c r="R2" s="23"/>
      <c r="S2" s="23"/>
      <c r="T2" s="23"/>
      <c r="U2" s="23"/>
      <c r="V2" s="22"/>
    </row>
    <row r="3" spans="2:37" ht="66.75" customHeight="1" thickBot="1" x14ac:dyDescent="0.3">
      <c r="B3" s="17"/>
      <c r="C3" s="75" t="s">
        <v>1182</v>
      </c>
      <c r="D3" s="76" t="s">
        <v>1181</v>
      </c>
      <c r="E3" s="180" t="s">
        <v>1162</v>
      </c>
      <c r="F3" s="181"/>
      <c r="G3" s="181"/>
      <c r="H3" s="181"/>
      <c r="I3" s="181"/>
      <c r="J3" s="181"/>
      <c r="K3" s="181"/>
      <c r="L3" s="181"/>
      <c r="M3" s="181"/>
      <c r="N3" s="181"/>
      <c r="O3" s="181"/>
      <c r="P3" s="181"/>
      <c r="Q3" s="182"/>
      <c r="R3" s="77" t="s">
        <v>1720</v>
      </c>
      <c r="S3" s="77" t="s">
        <v>1723</v>
      </c>
      <c r="T3" s="77" t="s">
        <v>1721</v>
      </c>
      <c r="U3" s="78" t="s">
        <v>1722</v>
      </c>
      <c r="V3" s="20"/>
    </row>
    <row r="4" spans="2:37" ht="165" customHeight="1" thickTop="1" x14ac:dyDescent="0.25">
      <c r="B4" s="17"/>
      <c r="C4" s="71" t="str">
        <f>'4) Corrective Measures'!M17</f>
        <v>Invalid CM</v>
      </c>
      <c r="D4" s="93" t="s">
        <v>1240</v>
      </c>
      <c r="E4" s="183" t="s">
        <v>1174</v>
      </c>
      <c r="F4" s="184"/>
      <c r="G4" s="184"/>
      <c r="H4" s="184"/>
      <c r="I4" s="184"/>
      <c r="J4" s="184"/>
      <c r="K4" s="184"/>
      <c r="L4" s="184"/>
      <c r="M4" s="184"/>
      <c r="N4" s="184"/>
      <c r="O4" s="184"/>
      <c r="P4" s="184"/>
      <c r="Q4" s="185"/>
      <c r="R4" s="70" t="e">
        <f>T4/'3) Assessment Tool'!F15</f>
        <v>#VALUE!</v>
      </c>
      <c r="S4" s="70" t="e">
        <f>U4/'3) Assessment Tool'!F15</f>
        <v>#VALUE!</v>
      </c>
      <c r="T4" s="70" t="e">
        <f>ROUNDUP(((1*(0.34*'3) Assessment Tool'!F15)+190925)+(1*(0.34*'3) Assessment Tool'!F15)+206725)+(313*(0.34*'3) Assessment Tool'!F15)+5732))*1.55,-3)</f>
        <v>#VALUE!</v>
      </c>
      <c r="U4" s="73" t="e">
        <f>ROUNDUP(((52*(0.34*'3) Assessment Tool'!F15)+1969)+(36*(0.34*'3) Assessment Tool'!F15)+675)+(3.6*(0.34*'3) Assessment Tool'!F15)+689)+(132.9*(0.34*'3) Assessment Tool'!F15)+1000))*1.1*1.55,-3)</f>
        <v>#VALUE!</v>
      </c>
      <c r="V4" s="20"/>
      <c r="Y4" s="103"/>
    </row>
    <row r="5" spans="2:37" ht="105" customHeight="1" x14ac:dyDescent="0.25">
      <c r="B5" s="17"/>
      <c r="C5" s="34" t="str">
        <f>'4) Corrective Measures'!M19</f>
        <v>Invalid CM</v>
      </c>
      <c r="D5" s="35" t="s">
        <v>95</v>
      </c>
      <c r="E5" s="186" t="s">
        <v>1175</v>
      </c>
      <c r="F5" s="187"/>
      <c r="G5" s="187"/>
      <c r="H5" s="187"/>
      <c r="I5" s="187"/>
      <c r="J5" s="187"/>
      <c r="K5" s="187"/>
      <c r="L5" s="187"/>
      <c r="M5" s="187"/>
      <c r="N5" s="187"/>
      <c r="O5" s="187"/>
      <c r="P5" s="187"/>
      <c r="Q5" s="188"/>
      <c r="R5" s="31">
        <v>1750</v>
      </c>
      <c r="S5" s="31">
        <v>125</v>
      </c>
      <c r="T5" s="32" t="e">
        <f>ROUNDUP(R5*('3) Assessment Tool'!$F$15/2.2),-3)</f>
        <v>#VALUE!</v>
      </c>
      <c r="U5" s="33" t="e">
        <f>ROUNDDOWN(S5*('3) Assessment Tool'!$F$15/2.2),-2)</f>
        <v>#VALUE!</v>
      </c>
      <c r="V5" s="20"/>
      <c r="Y5" s="173"/>
      <c r="Z5" s="173"/>
      <c r="AA5" s="173"/>
      <c r="AB5" s="173"/>
      <c r="AC5" s="173"/>
      <c r="AD5" s="173"/>
      <c r="AE5" s="173"/>
      <c r="AF5" s="173"/>
      <c r="AG5" s="173"/>
      <c r="AH5" s="173"/>
      <c r="AI5" s="173"/>
      <c r="AJ5" s="173"/>
      <c r="AK5" s="173"/>
    </row>
    <row r="6" spans="2:37" ht="105" customHeight="1" x14ac:dyDescent="0.25">
      <c r="B6" s="17"/>
      <c r="C6" s="34" t="str">
        <f>'4) Corrective Measures'!M21</f>
        <v>Invalid CM</v>
      </c>
      <c r="D6" s="35" t="s">
        <v>96</v>
      </c>
      <c r="E6" s="186" t="s">
        <v>1175</v>
      </c>
      <c r="F6" s="187"/>
      <c r="G6" s="187"/>
      <c r="H6" s="187"/>
      <c r="I6" s="187"/>
      <c r="J6" s="187"/>
      <c r="K6" s="187"/>
      <c r="L6" s="187"/>
      <c r="M6" s="187"/>
      <c r="N6" s="187"/>
      <c r="O6" s="187"/>
      <c r="P6" s="187"/>
      <c r="Q6" s="188"/>
      <c r="R6" s="31">
        <v>2000</v>
      </c>
      <c r="S6" s="31">
        <v>200</v>
      </c>
      <c r="T6" s="32" t="e">
        <f>ROUNDUP(R6*('3) Assessment Tool'!$F$15/2.2),-3)</f>
        <v>#VALUE!</v>
      </c>
      <c r="U6" s="33" t="e">
        <f>ROUNDUP(S6*('3) Assessment Tool'!$F$15/2.2),-2)</f>
        <v>#VALUE!</v>
      </c>
      <c r="V6" s="20"/>
      <c r="Y6" s="173"/>
      <c r="Z6" s="173"/>
      <c r="AA6" s="173"/>
      <c r="AB6" s="173"/>
      <c r="AC6" s="173"/>
      <c r="AD6" s="173"/>
      <c r="AE6" s="173"/>
      <c r="AF6" s="173"/>
      <c r="AG6" s="173"/>
      <c r="AH6" s="173"/>
      <c r="AI6" s="173"/>
      <c r="AJ6" s="173"/>
      <c r="AK6" s="173"/>
    </row>
    <row r="7" spans="2:37" ht="120" customHeight="1" x14ac:dyDescent="0.25">
      <c r="B7" s="17"/>
      <c r="C7" s="34" t="str">
        <f>'4) Corrective Measures'!M23</f>
        <v>Invalid CM</v>
      </c>
      <c r="D7" s="45" t="s">
        <v>1161</v>
      </c>
      <c r="E7" s="186" t="s">
        <v>1176</v>
      </c>
      <c r="F7" s="187"/>
      <c r="G7" s="187"/>
      <c r="H7" s="187"/>
      <c r="I7" s="187"/>
      <c r="J7" s="187"/>
      <c r="K7" s="187"/>
      <c r="L7" s="187"/>
      <c r="M7" s="187"/>
      <c r="N7" s="187"/>
      <c r="O7" s="187"/>
      <c r="P7" s="187"/>
      <c r="Q7" s="188"/>
      <c r="R7" s="32">
        <v>1750</v>
      </c>
      <c r="S7" s="32">
        <v>300</v>
      </c>
      <c r="T7" s="32" t="e">
        <f>ROUNDUP(R7*('3) Assessment Tool'!$F$15/2.2),-3)</f>
        <v>#VALUE!</v>
      </c>
      <c r="U7" s="33" t="e">
        <f>ROUNDUP(S7*('3) Assessment Tool'!$F$15/2.2),-2)</f>
        <v>#VALUE!</v>
      </c>
      <c r="V7" s="20"/>
    </row>
    <row r="8" spans="2:37" ht="150" customHeight="1" x14ac:dyDescent="0.25">
      <c r="B8" s="17"/>
      <c r="C8" s="34" t="str">
        <f>'4) Corrective Measures'!M25</f>
        <v>Invalid CM</v>
      </c>
      <c r="D8" s="35" t="s">
        <v>52</v>
      </c>
      <c r="E8" s="186" t="s">
        <v>1177</v>
      </c>
      <c r="F8" s="187"/>
      <c r="G8" s="187"/>
      <c r="H8" s="187"/>
      <c r="I8" s="187"/>
      <c r="J8" s="187"/>
      <c r="K8" s="187"/>
      <c r="L8" s="187"/>
      <c r="M8" s="187"/>
      <c r="N8" s="187"/>
      <c r="O8" s="187"/>
      <c r="P8" s="187"/>
      <c r="Q8" s="188"/>
      <c r="R8" s="32">
        <v>20000</v>
      </c>
      <c r="S8" s="32">
        <v>400</v>
      </c>
      <c r="T8" s="32" t="e">
        <f>ROUNDUP(R8*('3) Assessment Tool'!$F$15/2.2),-3)</f>
        <v>#VALUE!</v>
      </c>
      <c r="U8" s="33" t="e">
        <f>ROUNDUP(S8*('3) Assessment Tool'!$F$15/2.2),-2)</f>
        <v>#VALUE!</v>
      </c>
      <c r="V8" s="20"/>
    </row>
    <row r="9" spans="2:37" ht="165" customHeight="1" x14ac:dyDescent="0.25">
      <c r="B9" s="17"/>
      <c r="C9" s="34" t="str">
        <f>'4) Corrective Measures'!M29</f>
        <v>Invalid CM</v>
      </c>
      <c r="D9" s="35" t="s">
        <v>97</v>
      </c>
      <c r="E9" s="186" t="s">
        <v>1178</v>
      </c>
      <c r="F9" s="187"/>
      <c r="G9" s="187"/>
      <c r="H9" s="187"/>
      <c r="I9" s="187"/>
      <c r="J9" s="187"/>
      <c r="K9" s="187"/>
      <c r="L9" s="187"/>
      <c r="M9" s="187"/>
      <c r="N9" s="187"/>
      <c r="O9" s="187"/>
      <c r="P9" s="187"/>
      <c r="Q9" s="188"/>
      <c r="R9" s="32">
        <v>1000</v>
      </c>
      <c r="S9" s="32">
        <v>125</v>
      </c>
      <c r="T9" s="32" t="e">
        <f>ROUNDUP(R9*('3) Assessment Tool'!$F$15/2.2),-3)</f>
        <v>#VALUE!</v>
      </c>
      <c r="U9" s="33" t="e">
        <f>ROUNDUP(S9*('3) Assessment Tool'!$F$15/2.2),-2)</f>
        <v>#VALUE!</v>
      </c>
      <c r="V9" s="20"/>
    </row>
    <row r="10" spans="2:37" ht="194.25" customHeight="1" x14ac:dyDescent="0.25">
      <c r="B10" s="17"/>
      <c r="C10" s="34" t="str">
        <f>'4) Corrective Measures'!M31</f>
        <v>Invalid CM</v>
      </c>
      <c r="D10" s="45" t="s">
        <v>98</v>
      </c>
      <c r="E10" s="186" t="s">
        <v>1179</v>
      </c>
      <c r="F10" s="187"/>
      <c r="G10" s="187"/>
      <c r="H10" s="187"/>
      <c r="I10" s="187"/>
      <c r="J10" s="187"/>
      <c r="K10" s="187"/>
      <c r="L10" s="187"/>
      <c r="M10" s="187"/>
      <c r="N10" s="187"/>
      <c r="O10" s="187"/>
      <c r="P10" s="187"/>
      <c r="Q10" s="188"/>
      <c r="R10" s="32">
        <v>250</v>
      </c>
      <c r="S10" s="32">
        <v>200</v>
      </c>
      <c r="T10" s="32" t="e">
        <f>ROUNDUP(R10*('3) Assessment Tool'!$F$15/2.2),-3)</f>
        <v>#VALUE!</v>
      </c>
      <c r="U10" s="33" t="e">
        <f>ROUNDUP(S10*('3) Assessment Tool'!$F$15/2.2),-2)</f>
        <v>#VALUE!</v>
      </c>
      <c r="V10" s="20"/>
    </row>
    <row r="11" spans="2:37" ht="120" customHeight="1" x14ac:dyDescent="0.25">
      <c r="B11" s="17"/>
      <c r="C11" s="34" t="str">
        <f>'4) Corrective Measures'!M33</f>
        <v>Invalid CM</v>
      </c>
      <c r="D11" s="35" t="s">
        <v>55</v>
      </c>
      <c r="E11" s="186" t="s">
        <v>1180</v>
      </c>
      <c r="F11" s="187"/>
      <c r="G11" s="187"/>
      <c r="H11" s="187"/>
      <c r="I11" s="187"/>
      <c r="J11" s="187"/>
      <c r="K11" s="187"/>
      <c r="L11" s="187"/>
      <c r="M11" s="187"/>
      <c r="N11" s="187"/>
      <c r="O11" s="187"/>
      <c r="P11" s="187"/>
      <c r="Q11" s="188"/>
      <c r="R11" s="32">
        <v>1000</v>
      </c>
      <c r="S11" s="32">
        <v>200</v>
      </c>
      <c r="T11" s="32" t="e">
        <f>ROUNDUP(R11*('3) Assessment Tool'!$F$15/2.2),-3)</f>
        <v>#VALUE!</v>
      </c>
      <c r="U11" s="33" t="e">
        <f>ROUNDUP(S11*('3) Assessment Tool'!$F$15/2.2),-2)</f>
        <v>#VALUE!</v>
      </c>
      <c r="V11" s="20"/>
    </row>
    <row r="12" spans="2:37" ht="120" customHeight="1" x14ac:dyDescent="0.25">
      <c r="B12" s="17"/>
      <c r="C12" s="34" t="str">
        <f>'4) Corrective Measures'!M35</f>
        <v>Invalid CM</v>
      </c>
      <c r="D12" s="35" t="s">
        <v>56</v>
      </c>
      <c r="E12" s="186" t="s">
        <v>1198</v>
      </c>
      <c r="F12" s="187"/>
      <c r="G12" s="187"/>
      <c r="H12" s="187"/>
      <c r="I12" s="187"/>
      <c r="J12" s="187"/>
      <c r="K12" s="187"/>
      <c r="L12" s="187"/>
      <c r="M12" s="187"/>
      <c r="N12" s="187"/>
      <c r="O12" s="187"/>
      <c r="P12" s="187"/>
      <c r="Q12" s="188"/>
      <c r="R12" s="32">
        <v>550</v>
      </c>
      <c r="S12" s="32">
        <v>175</v>
      </c>
      <c r="T12" s="32" t="e">
        <f>ROUNDUP(R12*('3) Assessment Tool'!$F$15/2.2),-3)</f>
        <v>#VALUE!</v>
      </c>
      <c r="U12" s="33" t="e">
        <f>ROUNDUP(S12*('3) Assessment Tool'!$F$15/2.2),-2)</f>
        <v>#VALUE!</v>
      </c>
      <c r="V12" s="20"/>
    </row>
    <row r="13" spans="2:37" ht="210" customHeight="1" x14ac:dyDescent="0.25">
      <c r="B13" s="17"/>
      <c r="C13" s="36" t="str">
        <f>'4) Corrective Measures'!M37</f>
        <v>Invalid CM</v>
      </c>
      <c r="D13" s="37" t="s">
        <v>1158</v>
      </c>
      <c r="E13" s="177" t="s">
        <v>1204</v>
      </c>
      <c r="F13" s="178"/>
      <c r="G13" s="178"/>
      <c r="H13" s="178"/>
      <c r="I13" s="178"/>
      <c r="J13" s="178"/>
      <c r="K13" s="178"/>
      <c r="L13" s="178"/>
      <c r="M13" s="178"/>
      <c r="N13" s="178"/>
      <c r="O13" s="178"/>
      <c r="P13" s="178"/>
      <c r="Q13" s="179"/>
      <c r="R13" s="60" t="s">
        <v>1197</v>
      </c>
      <c r="S13" s="60" t="s">
        <v>1197</v>
      </c>
      <c r="T13" s="60" t="s">
        <v>1197</v>
      </c>
      <c r="U13" s="61" t="s">
        <v>1197</v>
      </c>
      <c r="V13" s="20"/>
    </row>
    <row r="14" spans="2:37" ht="15" customHeight="1" x14ac:dyDescent="0.25">
      <c r="B14" s="17"/>
      <c r="V14" s="20"/>
    </row>
    <row r="15" spans="2:37" ht="15.75" customHeight="1" thickBot="1" x14ac:dyDescent="0.3">
      <c r="B15" s="28"/>
      <c r="C15" s="25"/>
      <c r="D15" s="25"/>
      <c r="E15" s="25"/>
      <c r="F15" s="25"/>
      <c r="G15" s="25"/>
      <c r="H15" s="25"/>
      <c r="I15" s="25"/>
      <c r="J15" s="25"/>
      <c r="K15" s="25"/>
      <c r="L15" s="25"/>
      <c r="M15" s="25"/>
      <c r="N15" s="25"/>
      <c r="O15" s="25"/>
      <c r="P15" s="25"/>
      <c r="Q15" s="25"/>
      <c r="R15" s="25"/>
      <c r="S15" s="25"/>
      <c r="T15" s="25"/>
      <c r="U15" s="25"/>
      <c r="V15" s="26"/>
    </row>
    <row r="17" spans="3:16" ht="15.75" customHeight="1" x14ac:dyDescent="0.25"/>
    <row r="18" spans="3:16" ht="15.75" customHeight="1" x14ac:dyDescent="0.25">
      <c r="C18" s="176"/>
      <c r="D18" s="176"/>
      <c r="E18" s="176"/>
      <c r="F18" s="176"/>
      <c r="G18" s="176"/>
      <c r="H18" s="176"/>
      <c r="I18" s="176"/>
      <c r="J18" s="176"/>
      <c r="K18" s="176"/>
      <c r="L18" s="176"/>
      <c r="M18" s="176"/>
      <c r="N18" s="176"/>
      <c r="O18" s="176"/>
      <c r="P18" s="176"/>
    </row>
    <row r="19" spans="3:16" ht="15.75" customHeight="1" x14ac:dyDescent="0.25">
      <c r="C19" s="104"/>
      <c r="D19" s="104"/>
      <c r="E19" s="104"/>
      <c r="F19" s="104"/>
      <c r="G19" s="104"/>
      <c r="H19" s="104"/>
      <c r="I19" s="104"/>
      <c r="J19" s="104"/>
      <c r="K19" s="104"/>
      <c r="L19" s="104"/>
      <c r="M19" s="104"/>
      <c r="N19" s="104"/>
      <c r="O19" s="104"/>
      <c r="P19" s="104"/>
    </row>
    <row r="20" spans="3:16" ht="15.75" customHeight="1" x14ac:dyDescent="0.25">
      <c r="C20" s="172"/>
      <c r="D20" s="172"/>
      <c r="E20" s="172"/>
      <c r="F20" s="172"/>
      <c r="G20" s="172"/>
      <c r="H20" s="172"/>
      <c r="I20" s="172"/>
      <c r="J20" s="172"/>
      <c r="K20" s="172"/>
      <c r="L20" s="172"/>
      <c r="M20" s="172"/>
      <c r="N20" s="172"/>
      <c r="O20" s="172"/>
      <c r="P20" s="172"/>
    </row>
    <row r="21" spans="3:16" ht="15.75" customHeight="1" x14ac:dyDescent="0.25"/>
    <row r="22" spans="3:16" ht="15.75" customHeight="1" x14ac:dyDescent="0.25">
      <c r="C22" s="174"/>
      <c r="D22" s="174"/>
      <c r="E22" s="174"/>
      <c r="F22" s="174"/>
      <c r="G22" s="174"/>
      <c r="H22" s="173"/>
      <c r="I22" s="173"/>
      <c r="J22" s="173"/>
      <c r="K22" s="173"/>
      <c r="L22" s="173"/>
      <c r="M22" s="173"/>
      <c r="N22" s="173"/>
      <c r="O22" s="173"/>
      <c r="P22" s="173"/>
    </row>
  </sheetData>
  <sheetProtection sheet="1" selectLockedCells="1" selectUnlockedCells="1"/>
  <mergeCells count="17">
    <mergeCell ref="E8:Q8"/>
    <mergeCell ref="E12:Q12"/>
    <mergeCell ref="Y5:AK5"/>
    <mergeCell ref="Y6:AK6"/>
    <mergeCell ref="E9:Q9"/>
    <mergeCell ref="E10:Q10"/>
    <mergeCell ref="E11:Q11"/>
    <mergeCell ref="E3:Q3"/>
    <mergeCell ref="E4:Q4"/>
    <mergeCell ref="E5:Q5"/>
    <mergeCell ref="E6:Q6"/>
    <mergeCell ref="E7:Q7"/>
    <mergeCell ref="C20:P20"/>
    <mergeCell ref="H22:P22"/>
    <mergeCell ref="C22:G22"/>
    <mergeCell ref="C18:P18"/>
    <mergeCell ref="E13:Q13"/>
  </mergeCells>
  <conditionalFormatting sqref="C4:C13">
    <cfRule type="cellIs" dxfId="2" priority="1" operator="equal">
      <formula>"Valid CM"</formula>
    </cfRule>
    <cfRule type="cellIs" dxfId="1" priority="2" operator="equal">
      <formula>"Invalid CM"</formula>
    </cfRule>
  </conditionalFormatting>
  <conditionalFormatting sqref="C4:E12">
    <cfRule type="expression" dxfId="0" priority="3">
      <formula>#REF!="Invalid"</formula>
    </cfRule>
  </conditionalFormatting>
  <pageMargins left="0.7" right="0.7" top="0.75" bottom="0.75" header="0.3" footer="0.3"/>
  <pageSetup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E62DC-3767-4A8E-B723-B2B503284EB3}">
  <sheetPr codeName="Sheet4"/>
  <dimension ref="A1:D45"/>
  <sheetViews>
    <sheetView workbookViewId="0">
      <selection activeCell="I32" sqref="I32"/>
    </sheetView>
  </sheetViews>
  <sheetFormatPr defaultRowHeight="15" x14ac:dyDescent="0.25"/>
  <cols>
    <col min="1" max="1" width="13.5703125" customWidth="1"/>
  </cols>
  <sheetData>
    <row r="1" spans="1:4" x14ac:dyDescent="0.25">
      <c r="A1" s="190" t="s">
        <v>0</v>
      </c>
      <c r="B1" s="190"/>
      <c r="C1" s="190"/>
    </row>
    <row r="2" spans="1:4" x14ac:dyDescent="0.25">
      <c r="A2" s="2" t="s">
        <v>7</v>
      </c>
      <c r="B2" s="2"/>
      <c r="C2" s="2" t="s">
        <v>17</v>
      </c>
    </row>
    <row r="3" spans="1:4" x14ac:dyDescent="0.25">
      <c r="A3" s="2" t="s">
        <v>8</v>
      </c>
      <c r="B3" s="2"/>
      <c r="C3" s="2" t="s">
        <v>18</v>
      </c>
    </row>
    <row r="4" spans="1:4" x14ac:dyDescent="0.25">
      <c r="A4" s="2" t="s">
        <v>9</v>
      </c>
      <c r="B4" s="2"/>
      <c r="C4" s="2"/>
    </row>
    <row r="5" spans="1:4" x14ac:dyDescent="0.25">
      <c r="A5" s="2" t="s">
        <v>10</v>
      </c>
      <c r="B5" s="2"/>
      <c r="C5" s="2" t="s">
        <v>19</v>
      </c>
    </row>
    <row r="6" spans="1:4" x14ac:dyDescent="0.25">
      <c r="A6" s="2" t="s">
        <v>11</v>
      </c>
      <c r="B6" s="2"/>
      <c r="C6" s="2"/>
    </row>
    <row r="7" spans="1:4" x14ac:dyDescent="0.25">
      <c r="A7" s="2" t="s">
        <v>12</v>
      </c>
      <c r="B7" s="2"/>
      <c r="C7" s="2" t="s">
        <v>19</v>
      </c>
    </row>
    <row r="8" spans="1:4" x14ac:dyDescent="0.25">
      <c r="A8" s="2" t="s">
        <v>13</v>
      </c>
      <c r="B8" s="2"/>
      <c r="C8" s="2" t="s">
        <v>19</v>
      </c>
    </row>
    <row r="9" spans="1:4" x14ac:dyDescent="0.25">
      <c r="A9" s="2" t="s">
        <v>14</v>
      </c>
      <c r="B9" s="2"/>
      <c r="C9" s="2" t="s">
        <v>19</v>
      </c>
    </row>
    <row r="10" spans="1:4" x14ac:dyDescent="0.25">
      <c r="A10" s="2" t="s">
        <v>16</v>
      </c>
      <c r="B10" s="2"/>
      <c r="C10" s="2" t="s">
        <v>19</v>
      </c>
    </row>
    <row r="11" spans="1:4" x14ac:dyDescent="0.25">
      <c r="A11" s="2" t="s">
        <v>15</v>
      </c>
      <c r="B11" s="2"/>
      <c r="C11" s="2" t="s">
        <v>19</v>
      </c>
    </row>
    <row r="13" spans="1:4" x14ac:dyDescent="0.25">
      <c r="A13" s="189" t="s">
        <v>20</v>
      </c>
      <c r="B13" s="189"/>
      <c r="C13" s="189"/>
    </row>
    <row r="14" spans="1:4" x14ac:dyDescent="0.25">
      <c r="A14" t="s">
        <v>14</v>
      </c>
      <c r="B14" t="s">
        <v>27</v>
      </c>
      <c r="C14" t="s">
        <v>19</v>
      </c>
      <c r="D14" t="s">
        <v>24</v>
      </c>
    </row>
    <row r="15" spans="1:4" x14ac:dyDescent="0.25">
      <c r="A15" t="s">
        <v>8</v>
      </c>
      <c r="B15" t="s">
        <v>27</v>
      </c>
      <c r="C15" t="s">
        <v>18</v>
      </c>
      <c r="D15" t="s">
        <v>24</v>
      </c>
    </row>
    <row r="17" spans="1:4" x14ac:dyDescent="0.25">
      <c r="A17" s="189" t="s">
        <v>21</v>
      </c>
      <c r="B17" s="189"/>
      <c r="C17" s="189"/>
    </row>
    <row r="18" spans="1:4" x14ac:dyDescent="0.25">
      <c r="A18" t="s">
        <v>7</v>
      </c>
      <c r="B18" t="s">
        <v>27</v>
      </c>
      <c r="C18" t="s">
        <v>17</v>
      </c>
      <c r="D18" t="s">
        <v>25</v>
      </c>
    </row>
    <row r="19" spans="1:4" x14ac:dyDescent="0.25">
      <c r="A19" t="s">
        <v>22</v>
      </c>
      <c r="B19" t="s">
        <v>27</v>
      </c>
      <c r="C19" t="s">
        <v>19</v>
      </c>
      <c r="D19" t="s">
        <v>25</v>
      </c>
    </row>
    <row r="21" spans="1:4" x14ac:dyDescent="0.25">
      <c r="A21" s="1" t="s">
        <v>26</v>
      </c>
    </row>
    <row r="22" spans="1:4" x14ac:dyDescent="0.25">
      <c r="A22" t="s">
        <v>7</v>
      </c>
      <c r="B22" t="s">
        <v>28</v>
      </c>
      <c r="C22" t="s">
        <v>17</v>
      </c>
      <c r="D22" t="s">
        <v>29</v>
      </c>
    </row>
    <row r="23" spans="1:4" x14ac:dyDescent="0.25">
      <c r="A23" t="s">
        <v>22</v>
      </c>
      <c r="B23" t="s">
        <v>28</v>
      </c>
      <c r="C23" t="s">
        <v>19</v>
      </c>
      <c r="D23" t="s">
        <v>29</v>
      </c>
    </row>
    <row r="25" spans="1:4" x14ac:dyDescent="0.25">
      <c r="A25" s="189" t="s">
        <v>37</v>
      </c>
      <c r="B25" s="189"/>
      <c r="C25" s="189"/>
    </row>
    <row r="26" spans="1:4" x14ac:dyDescent="0.25">
      <c r="A26" t="s">
        <v>7</v>
      </c>
      <c r="B26" t="s">
        <v>27</v>
      </c>
      <c r="C26" t="s">
        <v>17</v>
      </c>
      <c r="D26" t="s">
        <v>35</v>
      </c>
    </row>
    <row r="27" spans="1:4" x14ac:dyDescent="0.25">
      <c r="A27" t="s">
        <v>14</v>
      </c>
      <c r="B27" t="s">
        <v>27</v>
      </c>
      <c r="C27" t="s">
        <v>19</v>
      </c>
      <c r="D27" t="s">
        <v>36</v>
      </c>
    </row>
    <row r="28" spans="1:4" x14ac:dyDescent="0.25">
      <c r="A28" t="s">
        <v>30</v>
      </c>
      <c r="B28" t="s">
        <v>27</v>
      </c>
      <c r="C28" t="s">
        <v>31</v>
      </c>
      <c r="D28" t="s">
        <v>32</v>
      </c>
    </row>
    <row r="29" spans="1:4" x14ac:dyDescent="0.25">
      <c r="A29" t="s">
        <v>33</v>
      </c>
      <c r="B29" t="s">
        <v>34</v>
      </c>
      <c r="C29" t="s">
        <v>19</v>
      </c>
      <c r="D29" t="s">
        <v>40</v>
      </c>
    </row>
    <row r="31" spans="1:4" x14ac:dyDescent="0.25">
      <c r="A31" s="189" t="s">
        <v>38</v>
      </c>
      <c r="B31" s="189"/>
      <c r="C31" s="189"/>
    </row>
    <row r="32" spans="1:4" x14ac:dyDescent="0.25">
      <c r="A32" t="s">
        <v>7</v>
      </c>
      <c r="B32" t="s">
        <v>27</v>
      </c>
      <c r="C32" t="s">
        <v>17</v>
      </c>
      <c r="D32" t="s">
        <v>35</v>
      </c>
    </row>
    <row r="33" spans="1:4" x14ac:dyDescent="0.25">
      <c r="A33" t="s">
        <v>14</v>
      </c>
      <c r="B33" t="s">
        <v>27</v>
      </c>
      <c r="C33" t="s">
        <v>19</v>
      </c>
      <c r="D33" t="s">
        <v>36</v>
      </c>
    </row>
    <row r="34" spans="1:4" x14ac:dyDescent="0.25">
      <c r="A34" t="s">
        <v>30</v>
      </c>
      <c r="B34" t="s">
        <v>27</v>
      </c>
      <c r="C34" t="s">
        <v>31</v>
      </c>
      <c r="D34" t="s">
        <v>32</v>
      </c>
    </row>
    <row r="35" spans="1:4" x14ac:dyDescent="0.25">
      <c r="A35" t="s">
        <v>39</v>
      </c>
      <c r="B35" t="s">
        <v>34</v>
      </c>
      <c r="C35" t="s">
        <v>19</v>
      </c>
      <c r="D35" t="s">
        <v>40</v>
      </c>
    </row>
    <row r="36" spans="1:4" x14ac:dyDescent="0.25">
      <c r="A36" t="s">
        <v>13</v>
      </c>
      <c r="B36" t="s">
        <v>34</v>
      </c>
      <c r="C36" t="s">
        <v>19</v>
      </c>
      <c r="D36" t="s">
        <v>40</v>
      </c>
    </row>
    <row r="37" spans="1:4" x14ac:dyDescent="0.25">
      <c r="A37" t="s">
        <v>41</v>
      </c>
      <c r="B37" t="s">
        <v>34</v>
      </c>
      <c r="C37" t="s">
        <v>19</v>
      </c>
      <c r="D37" t="s">
        <v>40</v>
      </c>
    </row>
    <row r="38" spans="1:4" x14ac:dyDescent="0.25">
      <c r="A38" t="s">
        <v>42</v>
      </c>
      <c r="B38" t="s">
        <v>34</v>
      </c>
      <c r="C38" t="s">
        <v>19</v>
      </c>
      <c r="D38" t="s">
        <v>40</v>
      </c>
    </row>
    <row r="39" spans="1:4" x14ac:dyDescent="0.25">
      <c r="A39" t="s">
        <v>43</v>
      </c>
      <c r="B39" t="s">
        <v>34</v>
      </c>
      <c r="C39" t="s">
        <v>19</v>
      </c>
      <c r="D39" t="s">
        <v>40</v>
      </c>
    </row>
    <row r="40" spans="1:4" x14ac:dyDescent="0.25">
      <c r="A40" t="s">
        <v>44</v>
      </c>
      <c r="B40" t="s">
        <v>34</v>
      </c>
      <c r="C40" t="s">
        <v>19</v>
      </c>
      <c r="D40" t="s">
        <v>40</v>
      </c>
    </row>
    <row r="42" spans="1:4" x14ac:dyDescent="0.25">
      <c r="A42" s="189" t="s">
        <v>45</v>
      </c>
      <c r="B42" s="189"/>
      <c r="C42" s="189"/>
    </row>
    <row r="43" spans="1:4" x14ac:dyDescent="0.25">
      <c r="A43" t="s">
        <v>7</v>
      </c>
      <c r="B43" t="s">
        <v>27</v>
      </c>
      <c r="C43" t="s">
        <v>17</v>
      </c>
      <c r="D43" t="s">
        <v>35</v>
      </c>
    </row>
    <row r="44" spans="1:4" x14ac:dyDescent="0.25">
      <c r="A44" t="s">
        <v>9</v>
      </c>
    </row>
    <row r="45" spans="1:4" x14ac:dyDescent="0.25">
      <c r="A45" t="s">
        <v>14</v>
      </c>
      <c r="B45" t="s">
        <v>27</v>
      </c>
      <c r="C45" t="s">
        <v>19</v>
      </c>
      <c r="D45" t="s">
        <v>46</v>
      </c>
    </row>
  </sheetData>
  <mergeCells count="6">
    <mergeCell ref="A42:C42"/>
    <mergeCell ref="A1:C1"/>
    <mergeCell ref="A13:C13"/>
    <mergeCell ref="A17:C17"/>
    <mergeCell ref="A25:C25"/>
    <mergeCell ref="A31:C3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EBC54-11AA-45DC-8410-3025FF4CA0BF}">
  <sheetPr codeName="Sheet5"/>
  <dimension ref="A1:D34"/>
  <sheetViews>
    <sheetView workbookViewId="0">
      <selection activeCell="I32" sqref="I32"/>
    </sheetView>
  </sheetViews>
  <sheetFormatPr defaultRowHeight="15" x14ac:dyDescent="0.25"/>
  <cols>
    <col min="1" max="1" width="13.5703125" customWidth="1"/>
  </cols>
  <sheetData>
    <row r="1" spans="1:4" x14ac:dyDescent="0.25">
      <c r="A1" s="189" t="s">
        <v>5</v>
      </c>
      <c r="B1" s="189"/>
      <c r="C1" s="189"/>
    </row>
    <row r="2" spans="1:4" x14ac:dyDescent="0.25">
      <c r="A2" s="14" t="s">
        <v>581</v>
      </c>
      <c r="B2" s="14" t="s">
        <v>27</v>
      </c>
      <c r="C2" s="14">
        <v>1500</v>
      </c>
    </row>
    <row r="3" spans="1:4" x14ac:dyDescent="0.25">
      <c r="A3" t="s">
        <v>47</v>
      </c>
      <c r="B3" t="s">
        <v>48</v>
      </c>
      <c r="C3" t="s">
        <v>31</v>
      </c>
    </row>
    <row r="5" spans="1:4" x14ac:dyDescent="0.25">
      <c r="A5" s="1" t="s">
        <v>49</v>
      </c>
    </row>
    <row r="6" spans="1:4" x14ac:dyDescent="0.25">
      <c r="A6" t="s">
        <v>7</v>
      </c>
      <c r="B6" t="s">
        <v>27</v>
      </c>
      <c r="C6" t="s">
        <v>17</v>
      </c>
      <c r="D6" t="s">
        <v>35</v>
      </c>
    </row>
    <row r="7" spans="1:4" x14ac:dyDescent="0.25">
      <c r="A7" t="s">
        <v>14</v>
      </c>
      <c r="B7" t="s">
        <v>27</v>
      </c>
      <c r="C7" t="s">
        <v>19</v>
      </c>
      <c r="D7" t="s">
        <v>36</v>
      </c>
    </row>
    <row r="8" spans="1:4" x14ac:dyDescent="0.25">
      <c r="A8" t="s">
        <v>30</v>
      </c>
      <c r="B8" t="s">
        <v>27</v>
      </c>
      <c r="C8" t="s">
        <v>31</v>
      </c>
      <c r="D8" t="s">
        <v>32</v>
      </c>
    </row>
    <row r="9" spans="1:4" x14ac:dyDescent="0.25">
      <c r="A9" t="s">
        <v>33</v>
      </c>
      <c r="B9" t="s">
        <v>34</v>
      </c>
      <c r="C9" t="s">
        <v>19</v>
      </c>
      <c r="D9" t="s">
        <v>40</v>
      </c>
    </row>
    <row r="11" spans="1:4" x14ac:dyDescent="0.25">
      <c r="A11" s="1" t="s">
        <v>51</v>
      </c>
    </row>
    <row r="12" spans="1:4" x14ac:dyDescent="0.25">
      <c r="A12" t="s">
        <v>581</v>
      </c>
      <c r="B12" t="s">
        <v>27</v>
      </c>
      <c r="C12">
        <v>500</v>
      </c>
    </row>
    <row r="14" spans="1:4" x14ac:dyDescent="0.25">
      <c r="A14" s="1" t="s">
        <v>50</v>
      </c>
    </row>
    <row r="15" spans="1:4" x14ac:dyDescent="0.25">
      <c r="A15" t="s">
        <v>9</v>
      </c>
      <c r="B15" t="s">
        <v>27</v>
      </c>
      <c r="D15" t="s">
        <v>40</v>
      </c>
    </row>
    <row r="16" spans="1:4" x14ac:dyDescent="0.25">
      <c r="A16" t="s">
        <v>581</v>
      </c>
      <c r="B16" t="s">
        <v>27</v>
      </c>
      <c r="C16">
        <v>500</v>
      </c>
    </row>
    <row r="18" spans="1:4" x14ac:dyDescent="0.25">
      <c r="A18" s="1" t="s">
        <v>52</v>
      </c>
    </row>
    <row r="19" spans="1:4" x14ac:dyDescent="0.25">
      <c r="A19" t="s">
        <v>7</v>
      </c>
      <c r="B19" t="s">
        <v>27</v>
      </c>
      <c r="C19" t="s">
        <v>17</v>
      </c>
      <c r="D19" t="s">
        <v>35</v>
      </c>
    </row>
    <row r="20" spans="1:4" x14ac:dyDescent="0.25">
      <c r="A20" t="s">
        <v>22</v>
      </c>
      <c r="B20" t="s">
        <v>27</v>
      </c>
      <c r="C20" t="s">
        <v>19</v>
      </c>
      <c r="D20" t="s">
        <v>35</v>
      </c>
    </row>
    <row r="21" spans="1:4" x14ac:dyDescent="0.25">
      <c r="A21" t="s">
        <v>581</v>
      </c>
      <c r="B21" t="s">
        <v>27</v>
      </c>
      <c r="C21">
        <v>500</v>
      </c>
    </row>
    <row r="23" spans="1:4" x14ac:dyDescent="0.25">
      <c r="A23" s="1" t="s">
        <v>53</v>
      </c>
    </row>
    <row r="24" spans="1:4" x14ac:dyDescent="0.25">
      <c r="A24" t="s">
        <v>581</v>
      </c>
      <c r="B24" t="s">
        <v>27</v>
      </c>
      <c r="C24">
        <v>500</v>
      </c>
    </row>
    <row r="26" spans="1:4" x14ac:dyDescent="0.25">
      <c r="A26" s="1" t="s">
        <v>54</v>
      </c>
    </row>
    <row r="27" spans="1:4" x14ac:dyDescent="0.25">
      <c r="A27" t="s">
        <v>581</v>
      </c>
      <c r="B27" t="s">
        <v>27</v>
      </c>
      <c r="C27">
        <v>500</v>
      </c>
    </row>
    <row r="29" spans="1:4" x14ac:dyDescent="0.25">
      <c r="A29" s="1" t="s">
        <v>55</v>
      </c>
    </row>
    <row r="30" spans="1:4" x14ac:dyDescent="0.25">
      <c r="A30" t="s">
        <v>581</v>
      </c>
      <c r="B30" t="s">
        <v>27</v>
      </c>
      <c r="C30">
        <v>500</v>
      </c>
    </row>
    <row r="32" spans="1:4" x14ac:dyDescent="0.25">
      <c r="A32" s="1" t="s">
        <v>56</v>
      </c>
    </row>
    <row r="33" spans="1:3" x14ac:dyDescent="0.25">
      <c r="A33" t="s">
        <v>7</v>
      </c>
      <c r="B33" t="s">
        <v>27</v>
      </c>
      <c r="C33" t="s">
        <v>17</v>
      </c>
    </row>
    <row r="34" spans="1:3" x14ac:dyDescent="0.25">
      <c r="A34" t="s">
        <v>581</v>
      </c>
      <c r="B34" t="s">
        <v>27</v>
      </c>
      <c r="C34">
        <v>500</v>
      </c>
    </row>
  </sheetData>
  <mergeCells count="1">
    <mergeCell ref="A1:C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1A386-EA10-4E79-9944-2769DF825AD6}">
  <sheetPr codeName="Sheet6"/>
  <dimension ref="A1:AT533"/>
  <sheetViews>
    <sheetView topLeftCell="I1" zoomScale="80" zoomScaleNormal="80" workbookViewId="0">
      <selection activeCell="AD1" sqref="AD1:AD1048576"/>
    </sheetView>
  </sheetViews>
  <sheetFormatPr defaultRowHeight="15" x14ac:dyDescent="0.25"/>
  <cols>
    <col min="8" max="8" width="36.5703125" customWidth="1"/>
    <col min="9" max="9" width="36.42578125" bestFit="1" customWidth="1"/>
    <col min="10" max="10" width="36.42578125" customWidth="1"/>
    <col min="11" max="11" width="21.28515625" customWidth="1"/>
    <col min="12" max="12" width="13.7109375" customWidth="1"/>
    <col min="13" max="13" width="18.28515625" style="6" customWidth="1"/>
    <col min="14" max="36" width="9.140625" style="6" customWidth="1"/>
    <col min="37" max="39" width="9.140625" customWidth="1"/>
    <col min="41" max="41" width="12.85546875" customWidth="1"/>
    <col min="42" max="42" width="18.28515625" customWidth="1"/>
    <col min="44" max="45" width="13.7109375" customWidth="1"/>
    <col min="46" max="46" width="18.28515625" customWidth="1"/>
  </cols>
  <sheetData>
    <row r="1" spans="1:46" ht="15.75" thickTop="1" x14ac:dyDescent="0.25">
      <c r="A1" s="191" t="s">
        <v>60</v>
      </c>
      <c r="B1" s="191"/>
      <c r="C1" s="191"/>
      <c r="D1" s="192" t="s">
        <v>73</v>
      </c>
      <c r="E1" s="192"/>
      <c r="F1" s="192"/>
      <c r="G1" s="4"/>
      <c r="H1" s="1" t="s">
        <v>601</v>
      </c>
      <c r="I1" s="1" t="s">
        <v>242</v>
      </c>
      <c r="J1" s="1" t="s">
        <v>603</v>
      </c>
      <c r="K1" s="1" t="s">
        <v>1243</v>
      </c>
      <c r="L1" s="1" t="s">
        <v>1088</v>
      </c>
      <c r="M1" s="3" t="s">
        <v>581</v>
      </c>
      <c r="N1" s="3" t="s">
        <v>596</v>
      </c>
      <c r="O1" s="3" t="s">
        <v>583</v>
      </c>
      <c r="P1" s="1" t="s">
        <v>1090</v>
      </c>
      <c r="Q1" s="1" t="s">
        <v>586</v>
      </c>
      <c r="R1" s="1" t="s">
        <v>1091</v>
      </c>
      <c r="S1" s="1" t="s">
        <v>588</v>
      </c>
      <c r="T1" s="1" t="s">
        <v>1092</v>
      </c>
      <c r="U1" s="1" t="s">
        <v>1093</v>
      </c>
      <c r="V1" s="1" t="s">
        <v>1094</v>
      </c>
      <c r="W1" s="1" t="s">
        <v>592</v>
      </c>
      <c r="X1" s="1" t="s">
        <v>593</v>
      </c>
      <c r="Y1" s="1" t="s">
        <v>594</v>
      </c>
      <c r="Z1" s="1" t="s">
        <v>595</v>
      </c>
      <c r="AA1" s="1" t="s">
        <v>1106</v>
      </c>
      <c r="AB1" s="1" t="s">
        <v>1096</v>
      </c>
      <c r="AC1" s="1" t="s">
        <v>1107</v>
      </c>
      <c r="AD1" s="1" t="s">
        <v>1098</v>
      </c>
      <c r="AE1" s="1" t="s">
        <v>1108</v>
      </c>
      <c r="AF1" s="1" t="s">
        <v>1100</v>
      </c>
      <c r="AG1" s="1" t="s">
        <v>1109</v>
      </c>
      <c r="AH1" s="1" t="s">
        <v>1110</v>
      </c>
      <c r="AI1" s="1" t="s">
        <v>1111</v>
      </c>
      <c r="AJ1" s="1" t="s">
        <v>1104</v>
      </c>
      <c r="AK1" s="1" t="s">
        <v>1105</v>
      </c>
      <c r="AL1" s="1" t="s">
        <v>1113</v>
      </c>
      <c r="AM1" s="1" t="s">
        <v>1115</v>
      </c>
      <c r="AN1" s="12"/>
      <c r="AO1" s="194" t="s">
        <v>582</v>
      </c>
      <c r="AP1" s="195"/>
      <c r="AQ1" s="1"/>
      <c r="AR1" s="193" t="s">
        <v>1087</v>
      </c>
      <c r="AS1" s="193"/>
    </row>
    <row r="2" spans="1:46" x14ac:dyDescent="0.25">
      <c r="A2" s="5" t="s">
        <v>69</v>
      </c>
      <c r="B2" s="4"/>
      <c r="C2" s="4"/>
      <c r="D2">
        <v>0</v>
      </c>
      <c r="H2" t="s">
        <v>597</v>
      </c>
      <c r="I2" t="s">
        <v>101</v>
      </c>
      <c r="J2" t="s">
        <v>598</v>
      </c>
      <c r="K2" t="s">
        <v>1244</v>
      </c>
      <c r="L2" t="s">
        <v>241</v>
      </c>
      <c r="M2" s="6">
        <v>153</v>
      </c>
      <c r="N2" s="9">
        <v>0.35647058823529415</v>
      </c>
      <c r="O2" s="11">
        <v>10.405882352941177</v>
      </c>
      <c r="P2" s="11">
        <v>105.52941176470588</v>
      </c>
      <c r="Q2" s="9">
        <v>8.1505882352941175</v>
      </c>
      <c r="R2" s="11">
        <v>99.058823529411768</v>
      </c>
      <c r="S2" s="6">
        <v>0</v>
      </c>
      <c r="T2" s="6">
        <v>9.1000000000000004E-3</v>
      </c>
      <c r="U2" s="6">
        <v>8.2882352941176449E-2</v>
      </c>
      <c r="V2" s="6">
        <v>9.9117647058823533</v>
      </c>
      <c r="W2" s="6">
        <v>2.0647058823529409</v>
      </c>
      <c r="X2" s="6">
        <v>166.41176470588235</v>
      </c>
      <c r="Y2" s="15">
        <v>0</v>
      </c>
      <c r="Z2" s="15">
        <v>0</v>
      </c>
      <c r="AA2" s="6">
        <v>0.28750000000000003</v>
      </c>
      <c r="AB2" s="6">
        <v>3.25</v>
      </c>
      <c r="AC2" s="6">
        <v>107.25</v>
      </c>
      <c r="AD2" s="6">
        <v>8.1662500000000016</v>
      </c>
      <c r="AE2" s="6">
        <v>113.5</v>
      </c>
      <c r="AF2" s="6">
        <v>6.2500000000000003E-3</v>
      </c>
      <c r="AG2" s="6">
        <v>2.8375000000000001E-2</v>
      </c>
      <c r="AH2" s="6">
        <v>1.1950000000000001E-2</v>
      </c>
      <c r="AI2" s="6">
        <v>14.425000000000001</v>
      </c>
      <c r="AJ2" s="6">
        <v>1.0325000000000002</v>
      </c>
      <c r="AK2">
        <v>152.375</v>
      </c>
      <c r="AL2">
        <v>2.4117647058823533E-4</v>
      </c>
      <c r="AM2">
        <v>1.9411764705882354E-3</v>
      </c>
      <c r="AO2" s="7" t="s">
        <v>602</v>
      </c>
      <c r="AP2" s="10">
        <f>'3) Assessment Tool'!F7</f>
        <v>0</v>
      </c>
      <c r="AQ2" s="8"/>
      <c r="AR2" s="1" t="s">
        <v>602</v>
      </c>
      <c r="AS2" s="1" t="s">
        <v>1086</v>
      </c>
      <c r="AT2" s="1" t="s">
        <v>1243</v>
      </c>
    </row>
    <row r="3" spans="1:46" x14ac:dyDescent="0.25">
      <c r="A3" s="5" t="s">
        <v>70</v>
      </c>
      <c r="B3" s="4"/>
      <c r="C3" s="4"/>
      <c r="D3">
        <v>1</v>
      </c>
      <c r="H3" t="s">
        <v>244</v>
      </c>
      <c r="I3" t="s">
        <v>244</v>
      </c>
      <c r="J3" t="s">
        <v>599</v>
      </c>
      <c r="K3" t="s">
        <v>1245</v>
      </c>
      <c r="L3" t="s">
        <v>579</v>
      </c>
      <c r="M3" s="6">
        <v>326</v>
      </c>
      <c r="N3" s="9">
        <v>0.75428571428571423</v>
      </c>
      <c r="O3" s="11">
        <v>21.038095238095238</v>
      </c>
      <c r="P3" s="11">
        <v>110.23809523809524</v>
      </c>
      <c r="Q3" s="9">
        <v>7.8466666666666685</v>
      </c>
      <c r="R3" s="11">
        <v>121.85714285714286</v>
      </c>
      <c r="S3" s="6">
        <v>9.5095238095238108E-2</v>
      </c>
      <c r="T3" s="6">
        <v>1.839047619047619E-2</v>
      </c>
      <c r="U3" s="6">
        <v>9.9438095238095232E-3</v>
      </c>
      <c r="V3" s="6">
        <v>1.657142857142857</v>
      </c>
      <c r="W3" s="6">
        <v>7.2238095238095248</v>
      </c>
      <c r="X3" s="6">
        <v>160.71428571428572</v>
      </c>
      <c r="Y3" s="15">
        <v>8.9446470588235294E-2</v>
      </c>
      <c r="Z3" s="15">
        <v>8.5093898305084723E-2</v>
      </c>
      <c r="AA3" s="6">
        <v>1.007391304347826</v>
      </c>
      <c r="AB3" s="6">
        <v>28.782608695652176</v>
      </c>
      <c r="AC3" s="6">
        <v>93.236363636363649</v>
      </c>
      <c r="AD3" s="6">
        <v>7.9704347826086943</v>
      </c>
      <c r="AE3" s="6">
        <v>97.454545454545453</v>
      </c>
      <c r="AF3" s="6">
        <v>6.8909090909090906E-2</v>
      </c>
      <c r="AG3" s="6">
        <v>1.1922727272727278E-2</v>
      </c>
      <c r="AH3" s="6">
        <v>1.1185E-2</v>
      </c>
      <c r="AI3" s="6">
        <v>2.062272727272727</v>
      </c>
      <c r="AJ3" s="6">
        <v>5.6619047619047631</v>
      </c>
      <c r="AK3">
        <v>132.04347826086956</v>
      </c>
      <c r="AL3">
        <v>0</v>
      </c>
      <c r="AM3">
        <v>0</v>
      </c>
      <c r="AO3" s="7" t="s">
        <v>603</v>
      </c>
      <c r="AP3" s="10">
        <f>'3) Assessment Tool'!F9</f>
        <v>0</v>
      </c>
      <c r="AQ3" s="8"/>
      <c r="AR3" t="str" cm="1">
        <f t="array" ref="AR3:AR365">_xlfn.UNIQUE(H2:H533)</f>
        <v>Admirals Beach</v>
      </c>
      <c r="AS3" t="e" cm="1" vm="1">
        <f t="array" ref="AS3">_xlfn._xlws.FILTER(J2:J533,H2:H533='3) Assessment Tool'!F7)</f>
        <v>#VALUE!</v>
      </c>
      <c r="AT3" t="e" cm="1" vm="1">
        <f t="array" ref="AT3">_xlfn._xlws.FILTER(K2:K533,(H2:H533='3) Assessment Tool'!F7)*(J2:J533='3) Assessment Tool'!F9))</f>
        <v>#VALUE!</v>
      </c>
    </row>
    <row r="4" spans="1:46" x14ac:dyDescent="0.25">
      <c r="A4" s="5" t="s">
        <v>71</v>
      </c>
      <c r="B4" s="4"/>
      <c r="C4" s="4"/>
      <c r="D4">
        <v>2</v>
      </c>
      <c r="H4" t="s">
        <v>604</v>
      </c>
      <c r="I4" t="s">
        <v>245</v>
      </c>
      <c r="J4" t="s">
        <v>605</v>
      </c>
      <c r="K4" t="s">
        <v>1246</v>
      </c>
      <c r="L4" t="s">
        <v>579</v>
      </c>
      <c r="M4" s="6">
        <v>622</v>
      </c>
      <c r="N4" s="9">
        <v>0.52148148148148166</v>
      </c>
      <c r="O4" s="11">
        <v>27.12962962962963</v>
      </c>
      <c r="P4" s="11">
        <v>0.25925925925925924</v>
      </c>
      <c r="Q4" s="9">
        <v>5.2903703703703702</v>
      </c>
      <c r="R4" s="11">
        <v>4.7981481481481483</v>
      </c>
      <c r="S4" s="6">
        <v>9.4722222222222222E-2</v>
      </c>
      <c r="T4" s="6">
        <v>1.6918518518518527E-2</v>
      </c>
      <c r="U4" s="6">
        <v>0.33766666666666662</v>
      </c>
      <c r="V4" s="6">
        <v>0.33888888888888891</v>
      </c>
      <c r="W4" s="6">
        <v>6.4611111111111121</v>
      </c>
      <c r="X4" s="6">
        <v>19.703703703703702</v>
      </c>
      <c r="Y4" s="15">
        <v>6.7478974358974347E-2</v>
      </c>
      <c r="Z4" s="15">
        <v>0.13391640625000004</v>
      </c>
      <c r="AA4" s="6">
        <v>0.6103846153846153</v>
      </c>
      <c r="AB4" s="6">
        <v>45.730769230769234</v>
      </c>
      <c r="AC4" s="6">
        <v>3.7907692307692313</v>
      </c>
      <c r="AD4" s="6">
        <v>6.3442307692307685</v>
      </c>
      <c r="AE4" s="6">
        <v>6.3230769230769237</v>
      </c>
      <c r="AF4" s="6">
        <v>7.7461538461538457E-2</v>
      </c>
      <c r="AG4" s="6">
        <v>2.0269230769230765E-2</v>
      </c>
      <c r="AH4" s="6">
        <v>2.0042500000000001E-2</v>
      </c>
      <c r="AI4" s="6">
        <v>1.5165384615384618</v>
      </c>
      <c r="AJ4" s="6">
        <v>5.5846153846153861</v>
      </c>
      <c r="AK4">
        <v>17.192307692307693</v>
      </c>
      <c r="AL4">
        <v>3.069814814814816E-3</v>
      </c>
      <c r="AM4">
        <v>0</v>
      </c>
      <c r="AO4" s="7" t="s">
        <v>581</v>
      </c>
      <c r="AP4" s="10" t="str">
        <f>IFERROR(INDEX(H2:M533,(MATCH(AP2,H2:H533,0)),6),"")</f>
        <v/>
      </c>
      <c r="AQ4" s="8"/>
      <c r="AR4" t="str">
        <v>Anchor Point</v>
      </c>
    </row>
    <row r="5" spans="1:46" x14ac:dyDescent="0.25">
      <c r="A5" s="191" t="s">
        <v>63</v>
      </c>
      <c r="B5" s="191"/>
      <c r="C5" s="191"/>
      <c r="D5">
        <v>3</v>
      </c>
      <c r="H5" t="s">
        <v>246</v>
      </c>
      <c r="I5" t="s">
        <v>246</v>
      </c>
      <c r="J5" t="s">
        <v>606</v>
      </c>
      <c r="K5" t="s">
        <v>1247</v>
      </c>
      <c r="L5" t="s">
        <v>579</v>
      </c>
      <c r="M5" s="6">
        <v>83</v>
      </c>
      <c r="N5" s="9">
        <v>0.76409090909090915</v>
      </c>
      <c r="O5" s="11">
        <v>40.359090909090909</v>
      </c>
      <c r="P5" s="11">
        <v>2.1909090909090909</v>
      </c>
      <c r="Q5" s="9">
        <v>6.2681818181818167</v>
      </c>
      <c r="R5" s="11">
        <v>2.4090909090909092</v>
      </c>
      <c r="S5" s="6">
        <v>0.14072727272727273</v>
      </c>
      <c r="T5" s="6">
        <v>8.2181818181818172E-3</v>
      </c>
      <c r="U5" s="6">
        <v>3.7254545454545464E-2</v>
      </c>
      <c r="V5" s="6">
        <v>1.1772727272727272</v>
      </c>
      <c r="W5" s="6">
        <v>7.4772727272727275</v>
      </c>
      <c r="X5" s="6">
        <v>39.68181818181818</v>
      </c>
      <c r="Y5" s="15">
        <v>0.13335230769230771</v>
      </c>
      <c r="Z5" s="15">
        <v>0.20013636363636361</v>
      </c>
      <c r="AA5" s="6">
        <v>0.92052631578947375</v>
      </c>
      <c r="AB5" s="6">
        <v>45.526315789473685</v>
      </c>
      <c r="AC5" s="6">
        <v>2.188421052631579</v>
      </c>
      <c r="AD5" s="6">
        <v>5.9278947368421049</v>
      </c>
      <c r="AE5" s="6">
        <v>1.8642857142857143</v>
      </c>
      <c r="AF5" s="6">
        <v>0.10726315789473685</v>
      </c>
      <c r="AG5" s="6">
        <v>7.0631578947368432E-3</v>
      </c>
      <c r="AH5" s="6">
        <v>7.2105263157894737E-4</v>
      </c>
      <c r="AI5" s="6">
        <v>2.4515789473684211</v>
      </c>
      <c r="AJ5" s="6">
        <v>5.7500000000000009</v>
      </c>
      <c r="AK5">
        <v>25.473684210526315</v>
      </c>
      <c r="AL5">
        <v>5.072727272727273E-4</v>
      </c>
      <c r="AM5">
        <v>0</v>
      </c>
      <c r="AO5" s="7" t="s">
        <v>243</v>
      </c>
      <c r="AP5" s="10" t="str">
        <f>IFERROR(INDEX(I2:M533,(MATCH(AP32,K2:K533,0)),4),"")</f>
        <v/>
      </c>
      <c r="AR5" t="str">
        <v>Appleton</v>
      </c>
    </row>
    <row r="6" spans="1:46" x14ac:dyDescent="0.25">
      <c r="A6" s="5" t="s">
        <v>69</v>
      </c>
      <c r="B6" s="4"/>
      <c r="C6" s="4"/>
      <c r="D6">
        <v>4</v>
      </c>
      <c r="H6" t="s">
        <v>247</v>
      </c>
      <c r="I6" t="s">
        <v>247</v>
      </c>
      <c r="J6" t="s">
        <v>607</v>
      </c>
      <c r="K6" t="s">
        <v>1248</v>
      </c>
      <c r="L6" t="s">
        <v>579</v>
      </c>
      <c r="M6" s="6">
        <v>990</v>
      </c>
      <c r="N6" s="9">
        <v>0.5022727272727272</v>
      </c>
      <c r="O6" s="11">
        <v>20.136363636363637</v>
      </c>
      <c r="P6" s="11">
        <v>11.813636363636363</v>
      </c>
      <c r="Q6" s="9">
        <v>6.912272727272728</v>
      </c>
      <c r="R6" s="11">
        <v>5.963636363636363</v>
      </c>
      <c r="S6" s="6">
        <v>0.1066818181818182</v>
      </c>
      <c r="T6" s="6">
        <v>9.5136363636363647E-3</v>
      </c>
      <c r="U6" s="6">
        <v>6.8363636363636349E-2</v>
      </c>
      <c r="V6" s="6">
        <v>0.85</v>
      </c>
      <c r="W6" s="6">
        <v>5.8681818181818191</v>
      </c>
      <c r="X6" s="6">
        <v>35.363636363636367</v>
      </c>
      <c r="Y6" s="15">
        <v>9.9612605042016814E-2</v>
      </c>
      <c r="Z6" s="15">
        <v>0.13706818181818181</v>
      </c>
      <c r="AA6" s="6">
        <v>0.75222222222222235</v>
      </c>
      <c r="AB6" s="6">
        <v>27.962962962962962</v>
      </c>
      <c r="AC6" s="6">
        <v>3.2307999999999999</v>
      </c>
      <c r="AD6" s="6">
        <v>6.4111538461538462</v>
      </c>
      <c r="AE6" s="6">
        <v>4.7054545454545451</v>
      </c>
      <c r="AF6" s="6">
        <v>9.1259259259259276E-2</v>
      </c>
      <c r="AG6" s="6">
        <v>2.5703703703703704E-2</v>
      </c>
      <c r="AH6" s="6">
        <v>6.7800000000000004E-3</v>
      </c>
      <c r="AI6" s="6">
        <v>1.9625925925925927</v>
      </c>
      <c r="AJ6" s="6">
        <v>5.4222222222222225</v>
      </c>
      <c r="AK6">
        <v>22.739130434782609</v>
      </c>
      <c r="AL6">
        <v>4.5227272727272721E-4</v>
      </c>
      <c r="AM6">
        <v>0</v>
      </c>
      <c r="AO6" s="7" t="s">
        <v>584</v>
      </c>
      <c r="AP6" s="10" t="str">
        <f>IFERROR(INDEX(J2:N533,(MATCH(AP32,K2:K533,0)),5),"")</f>
        <v/>
      </c>
      <c r="AR6" t="str">
        <v>Aquaforte</v>
      </c>
    </row>
    <row r="7" spans="1:46" x14ac:dyDescent="0.25">
      <c r="A7" s="5" t="s">
        <v>70</v>
      </c>
      <c r="B7" s="4"/>
      <c r="C7" s="4"/>
      <c r="D7">
        <v>5</v>
      </c>
      <c r="H7" t="s">
        <v>248</v>
      </c>
      <c r="I7" t="s">
        <v>248</v>
      </c>
      <c r="J7" t="s">
        <v>608</v>
      </c>
      <c r="K7" t="s">
        <v>1249</v>
      </c>
      <c r="L7" t="s">
        <v>579</v>
      </c>
      <c r="M7" s="6">
        <v>639</v>
      </c>
      <c r="N7" s="9">
        <v>0.43791666666666673</v>
      </c>
      <c r="O7" s="11">
        <v>6.4958333333333336</v>
      </c>
      <c r="P7" s="11">
        <v>11.604166666666666</v>
      </c>
      <c r="Q7" s="9">
        <v>7.3554166666666658</v>
      </c>
      <c r="R7" s="11">
        <v>9.9833333333333325</v>
      </c>
      <c r="S7" s="6">
        <v>5.8583333333333348E-2</v>
      </c>
      <c r="T7" s="6">
        <v>8.7041666666666673E-3</v>
      </c>
      <c r="U7" s="6">
        <v>2.8520833333333332E-3</v>
      </c>
      <c r="V7" s="6">
        <v>0.9375</v>
      </c>
      <c r="W7" s="6">
        <v>3.8333333333333326</v>
      </c>
      <c r="X7" s="6">
        <v>48.083333333333336</v>
      </c>
      <c r="Y7" s="15">
        <v>0.1875234375</v>
      </c>
      <c r="Z7" s="15">
        <v>0.12665873015873014</v>
      </c>
      <c r="AA7" s="6">
        <v>0.67615384615384622</v>
      </c>
      <c r="AB7" s="6">
        <v>15.076923076923077</v>
      </c>
      <c r="AC7" s="6">
        <v>6.9307692307692301</v>
      </c>
      <c r="AD7" s="6">
        <v>6.7584615384615372</v>
      </c>
      <c r="AE7" s="6">
        <v>5.1846153846153848</v>
      </c>
      <c r="AF7" s="6">
        <v>3.3846153846153845E-2</v>
      </c>
      <c r="AG7" s="6">
        <v>2.2615384615384611E-3</v>
      </c>
      <c r="AH7" s="6">
        <v>0</v>
      </c>
      <c r="AI7" s="6">
        <v>1.6153846153846154</v>
      </c>
      <c r="AJ7" s="6">
        <v>4.0307692307692315</v>
      </c>
      <c r="AK7">
        <v>28.53846153846154</v>
      </c>
      <c r="AL7">
        <v>4.5833333333333334E-5</v>
      </c>
      <c r="AM7">
        <v>0</v>
      </c>
      <c r="AO7" s="7" t="s">
        <v>583</v>
      </c>
      <c r="AP7" s="10" t="str">
        <f>IFERROR(INDEX(J2:O533,(MATCH(AP32,K2:K533,0)),6),"")</f>
        <v/>
      </c>
      <c r="AR7" t="str">
        <v>Arnold's Cove</v>
      </c>
    </row>
    <row r="8" spans="1:46" x14ac:dyDescent="0.25">
      <c r="A8" s="5" t="s">
        <v>71</v>
      </c>
      <c r="B8" s="4"/>
      <c r="C8" s="4"/>
      <c r="D8" s="6" t="s">
        <v>76</v>
      </c>
      <c r="H8" t="s">
        <v>104</v>
      </c>
      <c r="I8" t="s">
        <v>104</v>
      </c>
      <c r="J8" t="s">
        <v>609</v>
      </c>
      <c r="K8" t="s">
        <v>1250</v>
      </c>
      <c r="L8" t="s">
        <v>241</v>
      </c>
      <c r="M8" s="6">
        <v>793</v>
      </c>
      <c r="N8" s="9">
        <v>0.36333333333333323</v>
      </c>
      <c r="O8" s="11">
        <v>3.0666666666666669</v>
      </c>
      <c r="P8" s="11">
        <v>29.6</v>
      </c>
      <c r="Q8" s="9">
        <v>7.1360000000000001</v>
      </c>
      <c r="R8" s="11">
        <v>45.533333333333331</v>
      </c>
      <c r="S8" s="6">
        <v>2.8000000000000004E-2</v>
      </c>
      <c r="T8" s="6">
        <v>2.6733333333333338E-2</v>
      </c>
      <c r="U8" s="6">
        <v>0.30493333333333333</v>
      </c>
      <c r="V8" s="6">
        <v>5.8533333333333344</v>
      </c>
      <c r="W8" s="6">
        <v>0.2</v>
      </c>
      <c r="X8" s="6">
        <v>132.33333333333334</v>
      </c>
      <c r="Y8" s="15">
        <v>4.0704166666666666E-3</v>
      </c>
      <c r="Z8" s="15">
        <v>1.8124999999999999E-4</v>
      </c>
      <c r="AA8" s="6">
        <v>2.5453571428571431</v>
      </c>
      <c r="AB8" s="6">
        <v>1.3214285714285714</v>
      </c>
      <c r="AC8" s="6">
        <v>20.785714285714285</v>
      </c>
      <c r="AD8" s="6">
        <v>6.7875000000000023</v>
      </c>
      <c r="AE8" s="6">
        <v>26.678571428571427</v>
      </c>
      <c r="AF8" s="6">
        <v>0.51164285714285718</v>
      </c>
      <c r="AG8" s="6">
        <v>0.13125357142857139</v>
      </c>
      <c r="AH8" s="6">
        <v>4.4535714285714291E-3</v>
      </c>
      <c r="AI8" s="6">
        <v>5.3642857142857139</v>
      </c>
      <c r="AJ8" s="6">
        <v>0.45999999999999996</v>
      </c>
      <c r="AK8">
        <v>75.678571428571431</v>
      </c>
      <c r="AL8">
        <v>0</v>
      </c>
      <c r="AM8">
        <v>0</v>
      </c>
      <c r="AO8" s="7" t="s">
        <v>585</v>
      </c>
      <c r="AP8" s="10" t="str">
        <f>IFERROR(INDEX(J2:P533,(MATCH(AP32,K2:K533,0)),7),"")</f>
        <v/>
      </c>
      <c r="AR8" t="str">
        <v>Avondale</v>
      </c>
    </row>
    <row r="9" spans="1:46" x14ac:dyDescent="0.25">
      <c r="A9" s="191" t="s">
        <v>67</v>
      </c>
      <c r="B9" s="191"/>
      <c r="C9" s="191"/>
      <c r="D9" s="191" t="s">
        <v>72</v>
      </c>
      <c r="E9" s="191"/>
      <c r="F9" s="191"/>
      <c r="G9" s="4"/>
      <c r="H9" t="s">
        <v>249</v>
      </c>
      <c r="I9" t="s">
        <v>249</v>
      </c>
      <c r="J9" t="s">
        <v>610</v>
      </c>
      <c r="K9" t="s">
        <v>1251</v>
      </c>
      <c r="L9" t="s">
        <v>579</v>
      </c>
      <c r="M9" s="6">
        <v>1370</v>
      </c>
      <c r="N9" s="9">
        <v>0.29363636363636358</v>
      </c>
      <c r="O9" s="11">
        <v>21.363636363636363</v>
      </c>
      <c r="P9" s="11">
        <v>0</v>
      </c>
      <c r="Q9" s="9">
        <v>5.4272727272727259</v>
      </c>
      <c r="R9" s="11">
        <v>5.9227272727272728</v>
      </c>
      <c r="S9" s="6">
        <v>5.3681818181818206E-2</v>
      </c>
      <c r="T9" s="6">
        <v>2.7363636363636366E-3</v>
      </c>
      <c r="U9" s="6">
        <v>0.27740909090909088</v>
      </c>
      <c r="V9" s="6">
        <v>0.54545454545454541</v>
      </c>
      <c r="W9" s="6">
        <v>6.9772727272727275</v>
      </c>
      <c r="X9" s="6">
        <v>21</v>
      </c>
      <c r="Y9" s="15">
        <v>0.11746829268292683</v>
      </c>
      <c r="Z9" s="15">
        <v>0.14735365853658536</v>
      </c>
      <c r="AA9" s="6">
        <v>0.5675</v>
      </c>
      <c r="AB9" s="6">
        <v>61.75</v>
      </c>
      <c r="AC9" s="6">
        <v>1.875</v>
      </c>
      <c r="AD9" s="6">
        <v>6.2874999999999996</v>
      </c>
      <c r="AE9" s="6">
        <v>6.875</v>
      </c>
      <c r="AF9" s="6">
        <v>0.1</v>
      </c>
      <c r="AG9" s="6">
        <v>2.075E-3</v>
      </c>
      <c r="AH9" s="6">
        <v>3.7749999999999999E-2</v>
      </c>
      <c r="AI9" s="6">
        <v>0</v>
      </c>
      <c r="AJ9" s="6">
        <v>10.399999999999999</v>
      </c>
      <c r="AK9">
        <v>16</v>
      </c>
      <c r="AL9">
        <v>1.7136363636363638E-3</v>
      </c>
      <c r="AM9">
        <v>0</v>
      </c>
      <c r="AO9" s="7" t="s">
        <v>586</v>
      </c>
      <c r="AP9" s="10" t="str">
        <f>IFERROR(INDEX(J2:Q533,(MATCH(AP32,K2:K533,0)),8),"")</f>
        <v/>
      </c>
      <c r="AR9" t="str">
        <v>Badger</v>
      </c>
    </row>
    <row r="10" spans="1:46" x14ac:dyDescent="0.25">
      <c r="A10" s="5" t="s">
        <v>69</v>
      </c>
      <c r="B10" s="4"/>
      <c r="C10" s="4"/>
      <c r="D10" s="5" t="s">
        <v>69</v>
      </c>
      <c r="H10" t="s">
        <v>105</v>
      </c>
      <c r="I10" t="s">
        <v>105</v>
      </c>
      <c r="J10" t="s">
        <v>611</v>
      </c>
      <c r="K10" t="s">
        <v>1252</v>
      </c>
      <c r="L10" t="s">
        <v>579</v>
      </c>
      <c r="M10" s="6">
        <v>137</v>
      </c>
      <c r="N10" s="9">
        <v>0.71190476190476182</v>
      </c>
      <c r="O10" s="11">
        <v>73.476190476190482</v>
      </c>
      <c r="P10" s="11">
        <v>4.1571428571428575</v>
      </c>
      <c r="Q10" s="9">
        <v>6.3723809523809525</v>
      </c>
      <c r="R10" s="11">
        <v>7.1428571428571432</v>
      </c>
      <c r="S10" s="6">
        <v>0.18257142857142855</v>
      </c>
      <c r="T10" s="6">
        <v>2.3838095238095235E-2</v>
      </c>
      <c r="U10" s="6">
        <v>3.734285714285715E-2</v>
      </c>
      <c r="V10" s="6">
        <v>1.8476190476190475</v>
      </c>
      <c r="W10" s="6">
        <v>7.8428571428571434</v>
      </c>
      <c r="X10" s="6">
        <v>28.428571428571427</v>
      </c>
      <c r="Y10" s="15">
        <v>7.6999999999999994E-3</v>
      </c>
      <c r="Z10" s="15">
        <v>0</v>
      </c>
      <c r="AA10" s="6">
        <v>0.73499999999999999</v>
      </c>
      <c r="AB10" s="6">
        <v>83.0625</v>
      </c>
      <c r="AC10" s="6">
        <v>3.2062499999999998</v>
      </c>
      <c r="AD10" s="6">
        <v>6.3075000000000001</v>
      </c>
      <c r="AE10" s="6">
        <v>6.2</v>
      </c>
      <c r="AF10" s="6">
        <v>0.1759375</v>
      </c>
      <c r="AG10" s="6">
        <v>1.3225000000000004E-2</v>
      </c>
      <c r="AH10" s="6">
        <v>1.2243750000000002E-3</v>
      </c>
      <c r="AI10" s="6">
        <v>2.84375</v>
      </c>
      <c r="AJ10" s="6">
        <v>8.59375</v>
      </c>
      <c r="AK10">
        <v>24.1875</v>
      </c>
      <c r="AL10">
        <v>7.4285714285714287E-5</v>
      </c>
      <c r="AM10">
        <v>0</v>
      </c>
      <c r="AO10" s="7" t="s">
        <v>587</v>
      </c>
      <c r="AP10" s="10" t="str">
        <f>IFERROR(INDEX(J2:R533,(MATCH(AP32,K2:K533,0)),9),"")</f>
        <v/>
      </c>
      <c r="AR10" t="str">
        <v>Baie Verte</v>
      </c>
    </row>
    <row r="11" spans="1:46" x14ac:dyDescent="0.25">
      <c r="A11" s="5" t="s">
        <v>70</v>
      </c>
      <c r="B11" s="4"/>
      <c r="C11" s="4"/>
      <c r="D11" s="5" t="s">
        <v>70</v>
      </c>
      <c r="H11" t="s">
        <v>105</v>
      </c>
      <c r="I11" t="s">
        <v>105</v>
      </c>
      <c r="J11" t="s">
        <v>612</v>
      </c>
      <c r="K11" t="s">
        <v>1253</v>
      </c>
      <c r="L11" t="s">
        <v>241</v>
      </c>
      <c r="M11" s="6">
        <v>137</v>
      </c>
      <c r="N11" s="9">
        <v>0.22187500000000004</v>
      </c>
      <c r="O11" s="11">
        <v>3.2374999999999998</v>
      </c>
      <c r="P11" s="11">
        <v>17.625</v>
      </c>
      <c r="Q11" s="9">
        <v>6.7800000000000011</v>
      </c>
      <c r="R11" s="11">
        <v>25.125</v>
      </c>
      <c r="S11" s="6">
        <v>1.8749999999999999E-3</v>
      </c>
      <c r="T11" s="6">
        <v>0</v>
      </c>
      <c r="U11" s="6">
        <v>3.5624999999999997E-2</v>
      </c>
      <c r="V11" s="6">
        <v>8.5687499999999996</v>
      </c>
      <c r="W11" s="6">
        <v>0.71687499999999993</v>
      </c>
      <c r="X11" s="6">
        <v>106.6875</v>
      </c>
      <c r="Y11" s="15">
        <v>0</v>
      </c>
      <c r="Z11" s="15">
        <v>0</v>
      </c>
      <c r="AA11" s="6">
        <v>0.25777777777777777</v>
      </c>
      <c r="AB11" s="6">
        <v>8.4444444444444446</v>
      </c>
      <c r="AC11" s="6">
        <v>15.666666666666666</v>
      </c>
      <c r="AD11" s="6">
        <v>6.543333333333333</v>
      </c>
      <c r="AE11" s="6">
        <v>19.888888888888889</v>
      </c>
      <c r="AF11" s="6">
        <v>1.666666666666667E-2</v>
      </c>
      <c r="AG11" s="6">
        <v>6.3333333333333332E-3</v>
      </c>
      <c r="AH11" s="6">
        <v>3.9444444444444449E-3</v>
      </c>
      <c r="AI11" s="6">
        <v>8.2222222222222214</v>
      </c>
      <c r="AJ11" s="6">
        <v>2.2833333333333332</v>
      </c>
      <c r="AK11">
        <v>80.555555555555557</v>
      </c>
      <c r="AL11">
        <v>4.0000000000000003E-5</v>
      </c>
      <c r="AM11">
        <v>0</v>
      </c>
      <c r="AO11" s="7" t="s">
        <v>588</v>
      </c>
      <c r="AP11" s="10" t="str">
        <f>IFERROR(INDEX(J2:S533,(MATCH(AP32,K2:K533,0)),10),"")</f>
        <v/>
      </c>
      <c r="AR11" t="str">
        <v>Baine Harbour</v>
      </c>
    </row>
    <row r="12" spans="1:46" x14ac:dyDescent="0.25">
      <c r="A12" s="5" t="s">
        <v>71</v>
      </c>
      <c r="B12" s="4"/>
      <c r="C12" s="4"/>
      <c r="D12" s="5" t="s">
        <v>71</v>
      </c>
      <c r="H12" t="s">
        <v>106</v>
      </c>
      <c r="I12" t="s">
        <v>106</v>
      </c>
      <c r="J12" t="s">
        <v>613</v>
      </c>
      <c r="K12" t="s">
        <v>1254</v>
      </c>
      <c r="L12" t="s">
        <v>241</v>
      </c>
      <c r="M12" s="6">
        <v>124</v>
      </c>
      <c r="N12" s="9">
        <v>0.13214285714285715</v>
      </c>
      <c r="O12" s="11">
        <v>0.21428571428571427</v>
      </c>
      <c r="P12" s="11">
        <v>58.285714285714285</v>
      </c>
      <c r="Q12" s="9">
        <v>8.071428571428573</v>
      </c>
      <c r="R12" s="11">
        <v>60.285714285714285</v>
      </c>
      <c r="S12" s="6">
        <v>0</v>
      </c>
      <c r="T12" s="6">
        <v>0</v>
      </c>
      <c r="U12" s="6">
        <v>6.4857142857142874E-3</v>
      </c>
      <c r="V12" s="6">
        <v>13.214285714285714</v>
      </c>
      <c r="W12" s="6">
        <v>0.28357142857142864</v>
      </c>
      <c r="X12" s="6">
        <v>119.78571428571429</v>
      </c>
      <c r="Y12" s="15">
        <v>1.3333333333333334E-4</v>
      </c>
      <c r="Z12" s="15">
        <v>0</v>
      </c>
      <c r="AA12" s="6">
        <v>0.188</v>
      </c>
      <c r="AB12" s="6">
        <v>0.6</v>
      </c>
      <c r="AC12" s="6">
        <v>57.666666666666664</v>
      </c>
      <c r="AD12" s="6">
        <v>7.9213333333333331</v>
      </c>
      <c r="AE12" s="6">
        <v>59.8</v>
      </c>
      <c r="AF12" s="6">
        <v>1.6E-2</v>
      </c>
      <c r="AG12" s="6">
        <v>5.000000000000001E-3</v>
      </c>
      <c r="AH12" s="6">
        <v>1.0666666666666667E-3</v>
      </c>
      <c r="AI12" s="6">
        <v>13.2</v>
      </c>
      <c r="AJ12" s="6">
        <v>0.434</v>
      </c>
      <c r="AK12">
        <v>121.73333333333333</v>
      </c>
      <c r="AL12">
        <v>0</v>
      </c>
      <c r="AM12">
        <v>2.0214285714285712E-3</v>
      </c>
      <c r="AO12" s="7" t="s">
        <v>589</v>
      </c>
      <c r="AP12" s="10" t="str">
        <f>IFERROR(INDEX(J2:T533,(MATCH(AP32,K2:K533,0)),11),"")</f>
        <v/>
      </c>
      <c r="AR12" t="str">
        <v>Barachois Brook</v>
      </c>
    </row>
    <row r="13" spans="1:46" x14ac:dyDescent="0.25">
      <c r="A13" s="191" t="s">
        <v>64</v>
      </c>
      <c r="B13" s="191"/>
      <c r="C13" s="191"/>
      <c r="D13" s="4" t="s">
        <v>74</v>
      </c>
      <c r="E13" s="4"/>
      <c r="F13" s="4"/>
      <c r="G13" s="4"/>
      <c r="H13" t="s">
        <v>250</v>
      </c>
      <c r="I13" t="s">
        <v>250</v>
      </c>
      <c r="J13" t="s">
        <v>614</v>
      </c>
      <c r="K13" t="s">
        <v>1255</v>
      </c>
      <c r="L13" t="s">
        <v>579</v>
      </c>
      <c r="M13" s="6">
        <v>130</v>
      </c>
      <c r="N13" s="9">
        <v>0.38400000000000006</v>
      </c>
      <c r="O13" s="11">
        <v>26.65</v>
      </c>
      <c r="P13" s="11">
        <v>100.55</v>
      </c>
      <c r="Q13" s="9">
        <v>8.0010000000000012</v>
      </c>
      <c r="R13" s="11">
        <v>111.2</v>
      </c>
      <c r="S13" s="6">
        <v>0.02</v>
      </c>
      <c r="T13" s="6">
        <v>1.0335E-2</v>
      </c>
      <c r="U13" s="6">
        <v>8.8700000000000011E-3</v>
      </c>
      <c r="V13" s="6">
        <v>2.9750000000000001</v>
      </c>
      <c r="W13" s="6">
        <v>6.8900000000000006</v>
      </c>
      <c r="X13" s="6">
        <v>162.80000000000001</v>
      </c>
      <c r="Y13" s="15">
        <v>3.5E-4</v>
      </c>
      <c r="Z13" s="15">
        <v>0</v>
      </c>
      <c r="AA13" s="6">
        <v>0.41545454545454547</v>
      </c>
      <c r="AB13" s="6">
        <v>21.545454545454547</v>
      </c>
      <c r="AC13" s="6">
        <v>88.072727272727263</v>
      </c>
      <c r="AD13" s="6">
        <v>7.9654545454545458</v>
      </c>
      <c r="AE13" s="6">
        <v>99.727272727272734</v>
      </c>
      <c r="AF13" s="6">
        <v>3.1818181818181815E-3</v>
      </c>
      <c r="AG13" s="6">
        <v>2.8181818181818186E-3</v>
      </c>
      <c r="AH13" s="6">
        <v>5.4545454545454548E-4</v>
      </c>
      <c r="AI13" s="6">
        <v>3.7454545454545451</v>
      </c>
      <c r="AJ13" s="6">
        <v>5.7772727272727273</v>
      </c>
      <c r="AK13">
        <v>142.72727272727272</v>
      </c>
      <c r="AL13">
        <v>2.7E-4</v>
      </c>
      <c r="AM13">
        <v>0</v>
      </c>
      <c r="AO13" s="7" t="s">
        <v>590</v>
      </c>
      <c r="AP13" s="10" t="str">
        <f>IFERROR(INDEX(J2:U533,(MATCH(AP32,K2:K533,0)),12),"")</f>
        <v/>
      </c>
      <c r="AR13" t="str">
        <v>Bartletts Harbour</v>
      </c>
    </row>
    <row r="14" spans="1:46" x14ac:dyDescent="0.25">
      <c r="A14" s="5" t="s">
        <v>69</v>
      </c>
      <c r="B14" s="4"/>
      <c r="C14" s="4"/>
      <c r="D14" s="5" t="s">
        <v>69</v>
      </c>
      <c r="H14" t="s">
        <v>107</v>
      </c>
      <c r="I14" t="s">
        <v>107</v>
      </c>
      <c r="J14" t="s">
        <v>615</v>
      </c>
      <c r="K14" t="s">
        <v>1256</v>
      </c>
      <c r="L14" t="s">
        <v>241</v>
      </c>
      <c r="M14" s="6">
        <v>397</v>
      </c>
      <c r="N14" s="9">
        <v>0.47545454545454557</v>
      </c>
      <c r="O14" s="11">
        <v>9.5772727272727263</v>
      </c>
      <c r="P14" s="11">
        <v>62.045454545454547</v>
      </c>
      <c r="Q14" s="9">
        <v>7.5981818181818177</v>
      </c>
      <c r="R14" s="11">
        <v>98.454545454545453</v>
      </c>
      <c r="S14" s="6">
        <v>2.6181818181818181E-2</v>
      </c>
      <c r="T14" s="6">
        <v>0.12722727272727274</v>
      </c>
      <c r="U14" s="6">
        <v>1.1659090909090909E-2</v>
      </c>
      <c r="V14" s="6">
        <v>8.3454545454545457</v>
      </c>
      <c r="W14" s="6">
        <v>4.2545454545454549</v>
      </c>
      <c r="X14" s="6">
        <v>213.90909090909091</v>
      </c>
      <c r="Y14" s="15">
        <v>8.1970175438596499E-2</v>
      </c>
      <c r="Z14" s="15">
        <v>5.6278181818181831E-2</v>
      </c>
      <c r="AA14" s="6">
        <v>0.98750000000000004</v>
      </c>
      <c r="AB14" s="6">
        <v>15.75</v>
      </c>
      <c r="AC14" s="6">
        <v>67</v>
      </c>
      <c r="AD14" s="6">
        <v>7.7624999999999993</v>
      </c>
      <c r="AE14" s="6">
        <v>96.5</v>
      </c>
      <c r="AF14" s="6">
        <v>5.5750000000000001E-2</v>
      </c>
      <c r="AG14" s="6">
        <v>0.36499999999999999</v>
      </c>
      <c r="AH14" s="6">
        <v>2.4499999999999999E-3</v>
      </c>
      <c r="AI14" s="6">
        <v>9.0250000000000004</v>
      </c>
      <c r="AJ14" s="6">
        <v>3.7249999999999996</v>
      </c>
      <c r="AK14">
        <v>196.25</v>
      </c>
      <c r="AL14">
        <v>0</v>
      </c>
      <c r="AM14">
        <v>0</v>
      </c>
      <c r="AO14" s="7" t="s">
        <v>1113</v>
      </c>
      <c r="AP14" s="13" t="str">
        <f>IFERROR(INDEX(J2:AL533,(MATCH(AP32,K2:K533,0)),29),"")</f>
        <v/>
      </c>
      <c r="AR14" t="str">
        <v>Bauline</v>
      </c>
    </row>
    <row r="15" spans="1:46" x14ac:dyDescent="0.25">
      <c r="A15" s="5" t="s">
        <v>70</v>
      </c>
      <c r="B15" s="4"/>
      <c r="C15" s="4"/>
      <c r="D15" s="5" t="s">
        <v>70</v>
      </c>
      <c r="H15" t="s">
        <v>251</v>
      </c>
      <c r="I15" t="s">
        <v>251</v>
      </c>
      <c r="J15" t="s">
        <v>616</v>
      </c>
      <c r="K15" t="s">
        <v>1257</v>
      </c>
      <c r="L15" t="s">
        <v>579</v>
      </c>
      <c r="M15" s="6">
        <v>398</v>
      </c>
      <c r="N15" s="9">
        <v>0.65500000000000003</v>
      </c>
      <c r="O15" s="11">
        <v>17.900000000000002</v>
      </c>
      <c r="P15" s="11">
        <v>0.5</v>
      </c>
      <c r="Q15" s="9">
        <v>5.2641666666666662</v>
      </c>
      <c r="R15" s="11">
        <v>1.8833333333333331</v>
      </c>
      <c r="S15" s="6">
        <v>0.19025000000000003</v>
      </c>
      <c r="T15" s="6">
        <v>4.6083333333333344E-2</v>
      </c>
      <c r="U15" s="6">
        <v>0.353875</v>
      </c>
      <c r="V15" s="6">
        <v>2.2541666666666669</v>
      </c>
      <c r="W15" s="6">
        <v>3.4541666666666675</v>
      </c>
      <c r="X15" s="6">
        <v>37.541666666666664</v>
      </c>
      <c r="Y15" s="15">
        <v>2.6479775280898881E-2</v>
      </c>
      <c r="Z15" s="15">
        <v>5.5554098360655731E-2</v>
      </c>
      <c r="AA15" s="6">
        <v>0.88142857142857156</v>
      </c>
      <c r="AB15" s="6">
        <v>31.071428571428573</v>
      </c>
      <c r="AC15" s="6">
        <v>2.1696428571428577</v>
      </c>
      <c r="AD15" s="6">
        <v>5.8267857142857133</v>
      </c>
      <c r="AE15" s="6">
        <v>2.9530769230769232</v>
      </c>
      <c r="AF15" s="6">
        <v>0.20596428571428574</v>
      </c>
      <c r="AG15" s="6">
        <v>9.2071428571428582E-2</v>
      </c>
      <c r="AH15" s="6">
        <v>6.1392857142857143E-3</v>
      </c>
      <c r="AI15" s="6">
        <v>2.2128571428571431</v>
      </c>
      <c r="AJ15" s="6">
        <v>3.3086956521739141</v>
      </c>
      <c r="AK15">
        <v>28.642857142857142</v>
      </c>
      <c r="AL15">
        <v>3.383333333333335E-3</v>
      </c>
      <c r="AM15">
        <v>0</v>
      </c>
      <c r="AO15" s="7" t="s">
        <v>1114</v>
      </c>
      <c r="AP15" s="13" t="str">
        <f>IFERROR(INDEX(J2:AM533,(MATCH(AP32,K2:K533,0)),30),"")</f>
        <v/>
      </c>
      <c r="AR15" t="str">
        <v>Bay de Verde</v>
      </c>
    </row>
    <row r="16" spans="1:46" x14ac:dyDescent="0.25">
      <c r="A16" s="5" t="s">
        <v>71</v>
      </c>
      <c r="B16" s="4"/>
      <c r="C16" s="4"/>
      <c r="D16" s="5" t="s">
        <v>71</v>
      </c>
      <c r="H16" t="s">
        <v>252</v>
      </c>
      <c r="I16" t="s">
        <v>252</v>
      </c>
      <c r="J16" t="s">
        <v>617</v>
      </c>
      <c r="K16" t="s">
        <v>1258</v>
      </c>
      <c r="L16" t="s">
        <v>579</v>
      </c>
      <c r="M16" s="6">
        <v>285</v>
      </c>
      <c r="N16" s="9">
        <v>0.51952380952380961</v>
      </c>
      <c r="O16" s="11">
        <v>54.952380952380949</v>
      </c>
      <c r="P16" s="11">
        <v>3.8666666666666663</v>
      </c>
      <c r="Q16" s="9">
        <v>6.4961904761904767</v>
      </c>
      <c r="R16" s="11">
        <v>5.0809523809523807</v>
      </c>
      <c r="S16" s="6">
        <v>0.24714285714285711</v>
      </c>
      <c r="T16" s="6">
        <v>1.8123809523809525E-2</v>
      </c>
      <c r="U16" s="6">
        <v>7.052380952380953E-2</v>
      </c>
      <c r="V16" s="6">
        <v>0.7142857142857143</v>
      </c>
      <c r="W16" s="6">
        <v>9.0904761904761884</v>
      </c>
      <c r="X16" s="6">
        <v>34.80952380952381</v>
      </c>
      <c r="Y16" s="15">
        <v>0.11756543209876544</v>
      </c>
      <c r="Z16" s="15">
        <v>0.10695645161290321</v>
      </c>
      <c r="AA16" s="6">
        <v>0.71111111111111114</v>
      </c>
      <c r="AB16" s="6">
        <v>73.428571428571431</v>
      </c>
      <c r="AC16" s="6">
        <v>1.6353571428571432</v>
      </c>
      <c r="AD16" s="6">
        <v>5.9542857142857128</v>
      </c>
      <c r="AE16" s="6">
        <v>3.85</v>
      </c>
      <c r="AF16" s="6">
        <v>0.26885714285714285</v>
      </c>
      <c r="AG16" s="6">
        <v>1.5392857142857149E-2</v>
      </c>
      <c r="AH16" s="6">
        <v>6.7365384615384613E-3</v>
      </c>
      <c r="AI16" s="6">
        <v>1.8414285714285712</v>
      </c>
      <c r="AJ16" s="6">
        <v>9.1314814814814813</v>
      </c>
      <c r="AK16">
        <v>25.23076923076923</v>
      </c>
      <c r="AL16">
        <v>5.1761904761904768E-4</v>
      </c>
      <c r="AM16">
        <v>0</v>
      </c>
      <c r="AO16" s="7" t="s">
        <v>591</v>
      </c>
      <c r="AP16" s="10" t="str">
        <f>IFERROR(INDEX(J2:V533,(MATCH(AP32,K2:K533,0)),13),"")</f>
        <v/>
      </c>
      <c r="AR16" t="str">
        <v>Bay L'Argent</v>
      </c>
    </row>
    <row r="17" spans="1:44" x14ac:dyDescent="0.25">
      <c r="A17" s="191" t="s">
        <v>65</v>
      </c>
      <c r="B17" s="191"/>
      <c r="C17" s="191"/>
      <c r="D17" s="4" t="s">
        <v>75</v>
      </c>
      <c r="E17" s="4"/>
      <c r="F17" s="4"/>
      <c r="G17" s="4"/>
      <c r="H17" t="s">
        <v>253</v>
      </c>
      <c r="I17" t="s">
        <v>253</v>
      </c>
      <c r="J17" t="s">
        <v>618</v>
      </c>
      <c r="K17" t="s">
        <v>1259</v>
      </c>
      <c r="L17" t="s">
        <v>579</v>
      </c>
      <c r="M17" s="6">
        <v>5818</v>
      </c>
      <c r="N17" s="9">
        <v>0.56630434782608707</v>
      </c>
      <c r="O17" s="11">
        <v>3.2304347826086954</v>
      </c>
      <c r="P17" s="11">
        <v>2.1565217391304352</v>
      </c>
      <c r="Q17" s="9">
        <v>6.3323913043478282</v>
      </c>
      <c r="R17" s="11">
        <v>6.0521739130434788</v>
      </c>
      <c r="S17" s="6">
        <v>3.4086956521739147E-2</v>
      </c>
      <c r="T17" s="6">
        <v>4.1021739130434774E-3</v>
      </c>
      <c r="U17" s="6">
        <v>0.34632608695652189</v>
      </c>
      <c r="V17" s="6">
        <v>2.0521739130434784</v>
      </c>
      <c r="W17" s="6">
        <v>2.2630434782608697</v>
      </c>
      <c r="X17" s="6">
        <v>38.195652173913047</v>
      </c>
      <c r="Y17" s="15">
        <v>4.164791666666668E-2</v>
      </c>
      <c r="Z17" s="15">
        <v>5.5425396825396836E-2</v>
      </c>
      <c r="AA17" s="6">
        <v>0.31620689655172424</v>
      </c>
      <c r="AB17" s="6">
        <v>8.9344827586206907</v>
      </c>
      <c r="AC17" s="6">
        <v>4.4655172413793114</v>
      </c>
      <c r="AD17" s="6">
        <v>6.5820689655172409</v>
      </c>
      <c r="AE17" s="6">
        <v>5.2299999999999995</v>
      </c>
      <c r="AF17" s="6">
        <v>2.5379310344827592E-2</v>
      </c>
      <c r="AG17" s="6">
        <v>9.2655172413793115E-3</v>
      </c>
      <c r="AH17" s="6">
        <v>7.700000000000002E-3</v>
      </c>
      <c r="AI17" s="6">
        <v>2.2441379310344827</v>
      </c>
      <c r="AJ17" s="6">
        <v>2.0807692307692309</v>
      </c>
      <c r="AK17">
        <v>30.481481481481481</v>
      </c>
      <c r="AL17">
        <v>6.1173913043478269E-4</v>
      </c>
      <c r="AM17">
        <v>0</v>
      </c>
      <c r="AO17" s="7" t="s">
        <v>592</v>
      </c>
      <c r="AP17" s="10" t="str">
        <f>IFERROR(INDEX(J2:W533,(MATCH(AP32,K2:K533,0)),14),"")</f>
        <v/>
      </c>
      <c r="AR17" t="str">
        <v>Bay Roberts</v>
      </c>
    </row>
    <row r="18" spans="1:44" x14ac:dyDescent="0.25">
      <c r="A18" s="5" t="s">
        <v>69</v>
      </c>
      <c r="B18" s="4"/>
      <c r="C18" s="4"/>
      <c r="D18" s="5" t="s">
        <v>69</v>
      </c>
      <c r="H18" t="s">
        <v>619</v>
      </c>
      <c r="I18" t="s">
        <v>153</v>
      </c>
      <c r="J18" t="s">
        <v>620</v>
      </c>
      <c r="K18" t="s">
        <v>1260</v>
      </c>
      <c r="L18" t="s">
        <v>241</v>
      </c>
      <c r="M18" s="6">
        <v>1229</v>
      </c>
      <c r="N18" s="9">
        <v>0.41285714285714292</v>
      </c>
      <c r="O18" s="11">
        <v>2.5</v>
      </c>
      <c r="P18" s="11">
        <v>153</v>
      </c>
      <c r="Q18" s="9">
        <v>7.9664285714285716</v>
      </c>
      <c r="R18" s="11">
        <v>679.42857142857144</v>
      </c>
      <c r="S18" s="6">
        <v>0.17071428571428568</v>
      </c>
      <c r="T18" s="6">
        <v>0.28142857142857142</v>
      </c>
      <c r="U18" s="6">
        <v>3.5785714285714297E-3</v>
      </c>
      <c r="V18" s="6">
        <v>550</v>
      </c>
      <c r="W18" s="6">
        <v>1.5357142857142854</v>
      </c>
      <c r="X18" s="6">
        <v>994.5</v>
      </c>
      <c r="Y18" s="15">
        <v>4.8142857142857137E-3</v>
      </c>
      <c r="Z18" s="15">
        <v>5.5000000000000003E-4</v>
      </c>
      <c r="AA18" s="6">
        <v>0.77692307692307694</v>
      </c>
      <c r="AB18" s="6">
        <v>2.6153846153846154</v>
      </c>
      <c r="AC18" s="6">
        <v>157.46153846153845</v>
      </c>
      <c r="AD18" s="6">
        <v>7.8023076923076928</v>
      </c>
      <c r="AE18" s="6">
        <v>689.92307692307691</v>
      </c>
      <c r="AF18" s="6">
        <v>0.13307692307692309</v>
      </c>
      <c r="AG18" s="6">
        <v>0.28292307692307689</v>
      </c>
      <c r="AH18" s="6">
        <v>3.1538461538461546E-3</v>
      </c>
      <c r="AI18" s="6">
        <v>555.23076923076928</v>
      </c>
      <c r="AJ18" s="6">
        <v>1.7230769230769232</v>
      </c>
      <c r="AK18">
        <v>1041.3076923076924</v>
      </c>
      <c r="AL18">
        <v>0</v>
      </c>
      <c r="AM18">
        <v>8.5714285714285713E-5</v>
      </c>
      <c r="AO18" s="7" t="s">
        <v>593</v>
      </c>
      <c r="AP18" s="10" t="str">
        <f>IFERROR(INDEX(J2:X533,(MATCH(AP32,K2:K533,0)),15),"")</f>
        <v/>
      </c>
      <c r="AR18" t="str">
        <v>Bay St. George South</v>
      </c>
    </row>
    <row r="19" spans="1:44" x14ac:dyDescent="0.25">
      <c r="A19" s="5" t="s">
        <v>70</v>
      </c>
      <c r="B19" s="4"/>
      <c r="C19" s="4"/>
      <c r="D19" s="5" t="s">
        <v>70</v>
      </c>
      <c r="H19" t="s">
        <v>619</v>
      </c>
      <c r="I19" t="s">
        <v>154</v>
      </c>
      <c r="J19" t="s">
        <v>621</v>
      </c>
      <c r="K19" t="s">
        <v>1261</v>
      </c>
      <c r="L19" t="s">
        <v>241</v>
      </c>
      <c r="M19" s="6">
        <v>1229</v>
      </c>
      <c r="N19" s="9">
        <v>0.21523809523809523</v>
      </c>
      <c r="O19" s="11">
        <v>0.19047619047619047</v>
      </c>
      <c r="P19" s="11">
        <v>171.38095238095238</v>
      </c>
      <c r="Q19" s="9">
        <v>8.2180952380952395</v>
      </c>
      <c r="R19" s="11">
        <v>67.019047619047626</v>
      </c>
      <c r="S19" s="6">
        <v>3.3333333333333335E-3</v>
      </c>
      <c r="T19" s="6">
        <v>5.8571428571428576E-4</v>
      </c>
      <c r="U19" s="6">
        <v>1.0100000000000003E-2</v>
      </c>
      <c r="V19" s="6">
        <v>31.38095238095238</v>
      </c>
      <c r="W19" s="6">
        <v>0.26666666666666672</v>
      </c>
      <c r="X19" s="6">
        <v>306.42857142857144</v>
      </c>
      <c r="Y19" s="15">
        <v>2.3E-3</v>
      </c>
      <c r="Z19" s="15">
        <v>0</v>
      </c>
      <c r="AA19" s="6">
        <v>0.95</v>
      </c>
      <c r="AB19" s="6">
        <v>0</v>
      </c>
      <c r="AC19" s="6">
        <v>172.5</v>
      </c>
      <c r="AD19" s="6">
        <v>8.1849999999999987</v>
      </c>
      <c r="AE19" s="6">
        <v>100</v>
      </c>
      <c r="AF19" s="6">
        <v>0.12</v>
      </c>
      <c r="AG19" s="6">
        <v>1.2500000000000001E-2</v>
      </c>
      <c r="AH19" s="6">
        <v>0</v>
      </c>
      <c r="AI19" s="6">
        <v>30.5</v>
      </c>
      <c r="AJ19" s="6">
        <v>0.27</v>
      </c>
      <c r="AK19">
        <v>296.5</v>
      </c>
      <c r="AL19">
        <v>0</v>
      </c>
      <c r="AM19">
        <v>2.2380952380952383E-4</v>
      </c>
      <c r="AO19" s="7" t="s">
        <v>594</v>
      </c>
      <c r="AP19" s="10" t="str">
        <f>IFERROR(INDEX(J2:AA533,(MATCH(AP32,K2:K533,0)),16),"")</f>
        <v/>
      </c>
      <c r="AR19" t="str">
        <v>Beaches</v>
      </c>
    </row>
    <row r="20" spans="1:44" x14ac:dyDescent="0.25">
      <c r="A20" s="5" t="s">
        <v>71</v>
      </c>
      <c r="B20" s="4"/>
      <c r="C20" s="4"/>
      <c r="D20" s="5" t="s">
        <v>71</v>
      </c>
      <c r="H20" t="s">
        <v>619</v>
      </c>
      <c r="I20" t="s">
        <v>161</v>
      </c>
      <c r="J20" t="s">
        <v>622</v>
      </c>
      <c r="K20" t="s">
        <v>1262</v>
      </c>
      <c r="L20" t="s">
        <v>241</v>
      </c>
      <c r="M20" s="6">
        <v>1229</v>
      </c>
      <c r="N20" s="9">
        <v>0.33400000000000002</v>
      </c>
      <c r="O20" s="11">
        <v>0.71333333333333326</v>
      </c>
      <c r="P20" s="11">
        <v>97</v>
      </c>
      <c r="Q20" s="9">
        <v>8.0573333333333341</v>
      </c>
      <c r="R20" s="11">
        <v>240.8</v>
      </c>
      <c r="S20" s="6">
        <v>5.1466666666666681E-2</v>
      </c>
      <c r="T20" s="6">
        <v>4.9066666666666682E-2</v>
      </c>
      <c r="U20" s="6">
        <v>1.773333333333333E-2</v>
      </c>
      <c r="V20" s="6">
        <v>273.33333333333331</v>
      </c>
      <c r="W20" s="6">
        <v>0.46133333333333326</v>
      </c>
      <c r="X20" s="6">
        <v>649.13333333333333</v>
      </c>
      <c r="Y20" s="15">
        <v>0</v>
      </c>
      <c r="Z20" s="15">
        <v>0</v>
      </c>
      <c r="AA20" s="6">
        <v>0.52800000000000002</v>
      </c>
      <c r="AB20" s="6">
        <v>0.3</v>
      </c>
      <c r="AC20" s="6">
        <v>100.9</v>
      </c>
      <c r="AD20" s="6">
        <v>8.0139999999999993</v>
      </c>
      <c r="AE20" s="6">
        <v>216.9</v>
      </c>
      <c r="AF20" s="6">
        <v>5.2000000000000005E-2</v>
      </c>
      <c r="AG20" s="6">
        <v>4.9499999999999995E-2</v>
      </c>
      <c r="AH20" s="6">
        <v>5.5000000000000005E-3</v>
      </c>
      <c r="AI20" s="6">
        <v>211.2</v>
      </c>
      <c r="AJ20" s="6">
        <v>0.502</v>
      </c>
      <c r="AK20">
        <v>564.6</v>
      </c>
      <c r="AL20">
        <v>0</v>
      </c>
      <c r="AM20">
        <v>2.2933333333333334E-3</v>
      </c>
      <c r="AO20" s="7" t="s">
        <v>595</v>
      </c>
      <c r="AP20" s="10" t="str">
        <f>IFERROR(INDEX(J2:AA533,(MATCH(AP32,K2:K533,0)),17),"")</f>
        <v/>
      </c>
      <c r="AR20" t="str">
        <v>Beachside</v>
      </c>
    </row>
    <row r="21" spans="1:44" x14ac:dyDescent="0.25">
      <c r="A21" s="191" t="s">
        <v>66</v>
      </c>
      <c r="B21" s="191"/>
      <c r="C21" s="191"/>
      <c r="D21" s="191" t="s">
        <v>77</v>
      </c>
      <c r="E21" s="191"/>
      <c r="F21" s="191"/>
      <c r="G21" s="4"/>
      <c r="H21" t="s">
        <v>619</v>
      </c>
      <c r="I21" t="s">
        <v>161</v>
      </c>
      <c r="J21" t="s">
        <v>623</v>
      </c>
      <c r="K21" t="s">
        <v>1263</v>
      </c>
      <c r="L21" t="s">
        <v>241</v>
      </c>
      <c r="M21" s="6">
        <v>1229</v>
      </c>
      <c r="N21" s="9">
        <v>0.41071428571428575</v>
      </c>
      <c r="O21" s="11">
        <v>2.0642857142857141</v>
      </c>
      <c r="P21" s="11">
        <v>109.07142857142857</v>
      </c>
      <c r="Q21" s="9">
        <v>8.1114285714285721</v>
      </c>
      <c r="R21" s="11">
        <v>124.5</v>
      </c>
      <c r="S21" s="6">
        <v>6.4428571428571432E-2</v>
      </c>
      <c r="T21" s="6">
        <v>6.2357142857142875E-2</v>
      </c>
      <c r="U21" s="6">
        <v>3.7857142857142859E-3</v>
      </c>
      <c r="V21" s="6">
        <v>70.785714285714292</v>
      </c>
      <c r="W21" s="6">
        <v>1.7</v>
      </c>
      <c r="X21" s="6">
        <v>292.35714285714283</v>
      </c>
      <c r="Y21" s="15">
        <v>0</v>
      </c>
      <c r="Z21" s="15">
        <v>0</v>
      </c>
      <c r="AA21" s="6">
        <v>2.8444444444444446</v>
      </c>
      <c r="AB21" s="6">
        <v>1.8888888888888888</v>
      </c>
      <c r="AC21" s="6">
        <v>104.22222222222223</v>
      </c>
      <c r="AD21" s="6">
        <v>8.0011111111111113</v>
      </c>
      <c r="AE21" s="6">
        <v>112.11111111111111</v>
      </c>
      <c r="AF21" s="6">
        <v>0.13222222222222224</v>
      </c>
      <c r="AG21" s="6">
        <v>5.7888888888888879E-2</v>
      </c>
      <c r="AH21" s="6">
        <v>7.7777777777777784E-4</v>
      </c>
      <c r="AI21" s="6">
        <v>50.222222222222221</v>
      </c>
      <c r="AJ21" s="6">
        <v>1.822222222222222</v>
      </c>
      <c r="AK21">
        <v>264.55555555555554</v>
      </c>
      <c r="AL21">
        <v>0</v>
      </c>
      <c r="AM21">
        <v>1.4214285714285715E-3</v>
      </c>
      <c r="AO21" s="7" t="s">
        <v>1095</v>
      </c>
      <c r="AP21" s="13" t="str">
        <f>IFERROR(INDEX(J2:AA533,(MATCH(AP32,K2:K533,0)),18),"")</f>
        <v/>
      </c>
      <c r="AR21" t="str">
        <v>Bear Cove</v>
      </c>
    </row>
    <row r="22" spans="1:44" x14ac:dyDescent="0.25">
      <c r="A22" s="5" t="s">
        <v>69</v>
      </c>
      <c r="B22" s="4"/>
      <c r="C22" s="4"/>
      <c r="D22" s="5" t="s">
        <v>69</v>
      </c>
      <c r="H22" t="s">
        <v>619</v>
      </c>
      <c r="I22" t="s">
        <v>161</v>
      </c>
      <c r="J22" t="s">
        <v>624</v>
      </c>
      <c r="K22" t="s">
        <v>1264</v>
      </c>
      <c r="L22" t="s">
        <v>241</v>
      </c>
      <c r="M22" s="6">
        <v>1229</v>
      </c>
      <c r="N22" s="9">
        <v>0.79062499999999991</v>
      </c>
      <c r="O22" s="11">
        <v>0.75</v>
      </c>
      <c r="P22" s="11">
        <v>136.3125</v>
      </c>
      <c r="Q22" s="9">
        <v>8.0931250000000023</v>
      </c>
      <c r="R22" s="11">
        <v>147</v>
      </c>
      <c r="S22" s="6">
        <v>6.7187500000000011E-2</v>
      </c>
      <c r="T22" s="6">
        <v>2.5625000000000002E-2</v>
      </c>
      <c r="U22" s="6">
        <v>2.8000000000000004E-3</v>
      </c>
      <c r="V22" s="6">
        <v>21.3125</v>
      </c>
      <c r="W22" s="6">
        <v>0.9006249999999999</v>
      </c>
      <c r="X22" s="6">
        <v>284.8125</v>
      </c>
      <c r="Y22" s="15">
        <v>0</v>
      </c>
      <c r="Z22" s="15">
        <v>0</v>
      </c>
      <c r="AA22" s="6">
        <v>9.41</v>
      </c>
      <c r="AB22" s="6">
        <v>4.3</v>
      </c>
      <c r="AC22" s="6">
        <v>136</v>
      </c>
      <c r="AD22" s="6">
        <v>8.0329999999999995</v>
      </c>
      <c r="AE22" s="6">
        <v>143.30000000000001</v>
      </c>
      <c r="AF22" s="6">
        <v>0.74099999999999999</v>
      </c>
      <c r="AG22" s="6">
        <v>4.0900000000000006E-2</v>
      </c>
      <c r="AH22" s="6">
        <v>1.9E-3</v>
      </c>
      <c r="AI22" s="6">
        <v>19.100000000000001</v>
      </c>
      <c r="AJ22" s="6">
        <v>0.66</v>
      </c>
      <c r="AK22">
        <v>278.89999999999998</v>
      </c>
      <c r="AL22">
        <v>0</v>
      </c>
      <c r="AM22">
        <v>5.3125000000000004E-4</v>
      </c>
      <c r="AO22" s="7" t="s">
        <v>1096</v>
      </c>
      <c r="AP22" s="13" t="str">
        <f>IFERROR(INDEX(J2:AB533,(MATCH(AP32,K2:K533,0)),19),"")</f>
        <v/>
      </c>
      <c r="AR22" t="str">
        <v>Bellburns</v>
      </c>
    </row>
    <row r="23" spans="1:44" x14ac:dyDescent="0.25">
      <c r="A23" s="5" t="s">
        <v>70</v>
      </c>
      <c r="B23" s="4"/>
      <c r="C23" s="4"/>
      <c r="D23" s="5" t="s">
        <v>70</v>
      </c>
      <c r="H23" t="s">
        <v>619</v>
      </c>
      <c r="I23" t="s">
        <v>165</v>
      </c>
      <c r="J23" t="s">
        <v>625</v>
      </c>
      <c r="K23" t="s">
        <v>1265</v>
      </c>
      <c r="L23" t="s">
        <v>241</v>
      </c>
      <c r="M23" s="6">
        <v>1229</v>
      </c>
      <c r="N23" s="9">
        <v>0.14500000000000002</v>
      </c>
      <c r="O23" s="11">
        <v>0.25</v>
      </c>
      <c r="P23" s="11">
        <v>189.6875</v>
      </c>
      <c r="Q23" s="9">
        <v>8.0693750000000009</v>
      </c>
      <c r="R23" s="11">
        <v>277.625</v>
      </c>
      <c r="S23" s="6">
        <v>0</v>
      </c>
      <c r="T23" s="6">
        <v>0</v>
      </c>
      <c r="U23" s="6">
        <v>2.4875000000000006E-3</v>
      </c>
      <c r="V23" s="6">
        <v>35.125</v>
      </c>
      <c r="W23" s="6">
        <v>0.43812500000000004</v>
      </c>
      <c r="X23" s="6">
        <v>461.125</v>
      </c>
      <c r="Y23" s="15">
        <v>2.9999999999999997E-4</v>
      </c>
      <c r="Z23" s="15">
        <v>1.25E-3</v>
      </c>
      <c r="AA23" s="6">
        <v>0.187</v>
      </c>
      <c r="AB23" s="6">
        <v>0.3</v>
      </c>
      <c r="AC23" s="6">
        <v>184.7</v>
      </c>
      <c r="AD23" s="6">
        <v>8.0789999999999988</v>
      </c>
      <c r="AE23" s="6">
        <v>261.60000000000002</v>
      </c>
      <c r="AF23" s="6">
        <v>7.000000000000001E-3</v>
      </c>
      <c r="AG23" s="6">
        <v>1.8499999999999999E-3</v>
      </c>
      <c r="AH23" s="6">
        <v>1.0499999999999999E-3</v>
      </c>
      <c r="AI23" s="6">
        <v>32.200000000000003</v>
      </c>
      <c r="AJ23" s="6">
        <v>0.89399999999999991</v>
      </c>
      <c r="AK23">
        <v>440.9</v>
      </c>
      <c r="AL23">
        <v>0</v>
      </c>
      <c r="AM23">
        <v>0</v>
      </c>
      <c r="AO23" s="7" t="s">
        <v>1097</v>
      </c>
      <c r="AP23" s="13" t="str">
        <f>IFERROR(INDEX(J2:AC533,(MATCH(AP32,K2:K533,0)),20),"")</f>
        <v/>
      </c>
      <c r="AR23" t="str">
        <v>Belleoram</v>
      </c>
    </row>
    <row r="24" spans="1:44" x14ac:dyDescent="0.25">
      <c r="A24" s="5" t="s">
        <v>71</v>
      </c>
      <c r="B24" s="4"/>
      <c r="C24" s="4"/>
      <c r="D24" s="5" t="s">
        <v>71</v>
      </c>
      <c r="H24" t="s">
        <v>619</v>
      </c>
      <c r="I24" t="s">
        <v>172</v>
      </c>
      <c r="J24" t="s">
        <v>626</v>
      </c>
      <c r="K24" t="s">
        <v>1266</v>
      </c>
      <c r="L24" t="s">
        <v>241</v>
      </c>
      <c r="M24" s="6">
        <v>1229</v>
      </c>
      <c r="N24" s="9">
        <v>0.91799999999999993</v>
      </c>
      <c r="O24" s="11">
        <v>3.4666666666666668</v>
      </c>
      <c r="P24" s="11">
        <v>121.6</v>
      </c>
      <c r="Q24" s="9">
        <v>8.6219999999999981</v>
      </c>
      <c r="R24" s="11">
        <v>42.333333333333336</v>
      </c>
      <c r="S24" s="6">
        <v>5.1133333333333343E-2</v>
      </c>
      <c r="T24" s="6">
        <v>8.6666666666666663E-4</v>
      </c>
      <c r="U24" s="6">
        <v>1.7600000000000001E-3</v>
      </c>
      <c r="V24" s="6">
        <v>209.13333333333333</v>
      </c>
      <c r="W24" s="6">
        <v>1.1466666666666667</v>
      </c>
      <c r="X24" s="6">
        <v>735.66666666666663</v>
      </c>
      <c r="Y24" s="15">
        <v>1.4E-3</v>
      </c>
      <c r="Z24" s="15">
        <v>0</v>
      </c>
      <c r="AA24" s="6">
        <v>1.4500000000000002</v>
      </c>
      <c r="AB24" s="6">
        <v>1.25</v>
      </c>
      <c r="AC24" s="6">
        <v>126</v>
      </c>
      <c r="AD24" s="6">
        <v>8.5725000000000016</v>
      </c>
      <c r="AE24" s="6">
        <v>33.75</v>
      </c>
      <c r="AF24" s="6">
        <v>6.0749999999999998E-2</v>
      </c>
      <c r="AG24" s="6">
        <v>8.25E-4</v>
      </c>
      <c r="AH24" s="6">
        <v>5.0000000000000001E-4</v>
      </c>
      <c r="AI24" s="6">
        <v>207.5</v>
      </c>
      <c r="AJ24" s="6">
        <v>1.375</v>
      </c>
      <c r="AK24">
        <v>759</v>
      </c>
      <c r="AL24">
        <v>0</v>
      </c>
      <c r="AM24">
        <v>7.8600000000000024E-3</v>
      </c>
      <c r="AO24" s="7" t="s">
        <v>1098</v>
      </c>
      <c r="AP24" s="13" t="str">
        <f>IFERROR(INDEX(J2:AD533,(MATCH(AP32,K2:K533,0)),21),"")</f>
        <v/>
      </c>
      <c r="AR24" t="str">
        <v>Bellevue</v>
      </c>
    </row>
    <row r="25" spans="1:44" x14ac:dyDescent="0.25">
      <c r="A25" s="191" t="s">
        <v>61</v>
      </c>
      <c r="B25" s="191"/>
      <c r="C25" s="191"/>
      <c r="D25" s="191" t="s">
        <v>78</v>
      </c>
      <c r="E25" s="191"/>
      <c r="F25" s="191"/>
      <c r="G25" s="4"/>
      <c r="H25" t="s">
        <v>619</v>
      </c>
      <c r="I25" t="s">
        <v>172</v>
      </c>
      <c r="J25" t="s">
        <v>627</v>
      </c>
      <c r="K25" t="s">
        <v>1267</v>
      </c>
      <c r="L25" t="s">
        <v>241</v>
      </c>
      <c r="M25" s="6">
        <v>1229</v>
      </c>
      <c r="N25" s="9">
        <v>0.37999999999999995</v>
      </c>
      <c r="O25" s="11">
        <v>5.4866666666666664</v>
      </c>
      <c r="P25" s="11">
        <v>180.86666666666667</v>
      </c>
      <c r="Q25" s="9">
        <v>8.0460000000000012</v>
      </c>
      <c r="R25" s="11">
        <v>249.4</v>
      </c>
      <c r="S25" s="6">
        <v>0.18266666666666667</v>
      </c>
      <c r="T25" s="6">
        <v>6.3266666666666665E-2</v>
      </c>
      <c r="U25" s="6">
        <v>1.6400000000000002E-3</v>
      </c>
      <c r="V25" s="6">
        <v>110.33333333333333</v>
      </c>
      <c r="W25" s="6">
        <v>2.1800000000000002</v>
      </c>
      <c r="X25" s="6">
        <v>416.26666666666665</v>
      </c>
      <c r="Y25" s="15">
        <v>5.0777777777777783E-3</v>
      </c>
      <c r="Z25" s="15">
        <v>6.2500000000000001E-4</v>
      </c>
      <c r="AA25" s="6">
        <v>0.73529411764705876</v>
      </c>
      <c r="AB25" s="6">
        <v>5.617647058823529</v>
      </c>
      <c r="AC25" s="6">
        <v>181.88235294117646</v>
      </c>
      <c r="AD25" s="6">
        <v>7.9700000000000006</v>
      </c>
      <c r="AE25" s="6">
        <v>249.23529411764707</v>
      </c>
      <c r="AF25" s="6">
        <v>0.30647058823529416</v>
      </c>
      <c r="AG25" s="6">
        <v>7.2529411764705912E-2</v>
      </c>
      <c r="AH25" s="6">
        <v>2.2352941176470584E-3</v>
      </c>
      <c r="AI25" s="6">
        <v>106.41176470588235</v>
      </c>
      <c r="AJ25" s="6">
        <v>2.4058823529411764</v>
      </c>
      <c r="AK25">
        <v>416.41176470588238</v>
      </c>
      <c r="AL25">
        <v>0</v>
      </c>
      <c r="AM25">
        <v>5.660000000000001E-3</v>
      </c>
      <c r="AO25" s="7" t="s">
        <v>1099</v>
      </c>
      <c r="AP25" s="13" t="str">
        <f>IFERROR(INDEX(J2:AK533,(MATCH(AP32,K2:K533,0)),22),"")</f>
        <v/>
      </c>
      <c r="AR25" t="str">
        <v>Bellevue Beach</v>
      </c>
    </row>
    <row r="26" spans="1:44" x14ac:dyDescent="0.25">
      <c r="A26" s="5" t="s">
        <v>69</v>
      </c>
      <c r="B26" s="4"/>
      <c r="C26" s="4"/>
      <c r="D26" s="5" t="s">
        <v>79</v>
      </c>
      <c r="H26" t="s">
        <v>619</v>
      </c>
      <c r="I26" t="s">
        <v>172</v>
      </c>
      <c r="J26" t="s">
        <v>628</v>
      </c>
      <c r="K26" t="s">
        <v>1268</v>
      </c>
      <c r="L26" t="s">
        <v>241</v>
      </c>
      <c r="M26" s="6">
        <v>1229</v>
      </c>
      <c r="N26" s="9">
        <v>0.41312499999999996</v>
      </c>
      <c r="O26" s="11">
        <v>0.8125</v>
      </c>
      <c r="P26" s="11">
        <v>130</v>
      </c>
      <c r="Q26" s="9">
        <v>8.0350000000000001</v>
      </c>
      <c r="R26" s="11">
        <v>304.8125</v>
      </c>
      <c r="S26" s="6">
        <v>0.39250000000000007</v>
      </c>
      <c r="T26" s="6">
        <v>4.1437500000000009E-2</v>
      </c>
      <c r="U26" s="6">
        <v>2.8187500000000004E-2</v>
      </c>
      <c r="V26" s="6">
        <v>177.5</v>
      </c>
      <c r="W26" s="6">
        <v>0.68125000000000013</v>
      </c>
      <c r="X26" s="6">
        <v>489.1875</v>
      </c>
      <c r="Y26" s="15">
        <v>6.5999999999999989E-4</v>
      </c>
      <c r="Z26" s="15">
        <v>0</v>
      </c>
      <c r="AA26" s="6">
        <v>3.4166666666666665</v>
      </c>
      <c r="AB26" s="6">
        <v>0.25</v>
      </c>
      <c r="AC26" s="6">
        <v>127.66666666666667</v>
      </c>
      <c r="AD26" s="6">
        <v>7.871666666666667</v>
      </c>
      <c r="AE26" s="6">
        <v>316.75</v>
      </c>
      <c r="AF26" s="6">
        <v>0.46166666666666667</v>
      </c>
      <c r="AG26" s="6">
        <v>4.7083333333333317E-2</v>
      </c>
      <c r="AH26" s="6">
        <v>2E-3</v>
      </c>
      <c r="AI26" s="6">
        <v>186.41666666666666</v>
      </c>
      <c r="AJ26" s="6">
        <v>0.73499999999999999</v>
      </c>
      <c r="AK26">
        <v>502.08333333333331</v>
      </c>
      <c r="AL26">
        <v>4.5687499999999998E-4</v>
      </c>
      <c r="AM26">
        <v>1.2437500000000001E-3</v>
      </c>
      <c r="AO26" s="7" t="s">
        <v>1100</v>
      </c>
      <c r="AP26" s="13" t="str">
        <f>IFERROR(INDEX(J2:AK533,(MATCH(AP32,K2:K533,0)),23),"")</f>
        <v/>
      </c>
      <c r="AR26" t="str">
        <v>Benoit's Siding</v>
      </c>
    </row>
    <row r="27" spans="1:44" x14ac:dyDescent="0.25">
      <c r="A27" s="5" t="s">
        <v>70</v>
      </c>
      <c r="B27" s="4"/>
      <c r="C27" s="4"/>
      <c r="D27" s="5" t="s">
        <v>80</v>
      </c>
      <c r="H27" t="s">
        <v>619</v>
      </c>
      <c r="I27" t="s">
        <v>198</v>
      </c>
      <c r="J27" t="s">
        <v>629</v>
      </c>
      <c r="K27" t="s">
        <v>1269</v>
      </c>
      <c r="L27" t="s">
        <v>241</v>
      </c>
      <c r="M27" s="6">
        <v>1229</v>
      </c>
      <c r="N27" s="9">
        <v>0.26466666666666672</v>
      </c>
      <c r="O27" s="11">
        <v>0.33333333333333331</v>
      </c>
      <c r="P27" s="11">
        <v>230.93333333333334</v>
      </c>
      <c r="Q27" s="9">
        <v>8.0280000000000005</v>
      </c>
      <c r="R27" s="11">
        <v>257.2</v>
      </c>
      <c r="S27" s="6">
        <v>1.4000000000000002E-2</v>
      </c>
      <c r="T27" s="6">
        <v>0</v>
      </c>
      <c r="U27" s="6">
        <v>9.4400000000000022E-3</v>
      </c>
      <c r="V27" s="6">
        <v>11.2</v>
      </c>
      <c r="W27" s="6">
        <v>0.33866666666666667</v>
      </c>
      <c r="X27" s="6">
        <v>399.2</v>
      </c>
      <c r="Y27" s="15">
        <v>1.65E-3</v>
      </c>
      <c r="Z27" s="15">
        <v>0</v>
      </c>
      <c r="AA27" s="6">
        <v>0.37727272727272732</v>
      </c>
      <c r="AB27" s="6">
        <v>1</v>
      </c>
      <c r="AC27" s="6">
        <v>202.54545454545453</v>
      </c>
      <c r="AD27" s="6">
        <v>7.9581818181818171</v>
      </c>
      <c r="AE27" s="6">
        <v>232.81818181818181</v>
      </c>
      <c r="AF27" s="6">
        <v>3.7727272727272727E-2</v>
      </c>
      <c r="AG27" s="6">
        <v>2.7272727272727275E-3</v>
      </c>
      <c r="AH27" s="6">
        <v>3.3636363636363642E-3</v>
      </c>
      <c r="AI27" s="6">
        <v>10.727272727272727</v>
      </c>
      <c r="AJ27" s="6">
        <v>0.44909090909090915</v>
      </c>
      <c r="AK27">
        <v>389.90909090909093</v>
      </c>
      <c r="AL27">
        <v>4.6E-5</v>
      </c>
      <c r="AM27">
        <v>1.3333333333333334E-4</v>
      </c>
      <c r="AO27" s="7" t="s">
        <v>1101</v>
      </c>
      <c r="AP27" s="13" t="str">
        <f>IFERROR(INDEX(J2:AK533,(MATCH(AP32,K2:K533,0)),24),"")</f>
        <v/>
      </c>
      <c r="AR27" t="str">
        <v>Benton</v>
      </c>
    </row>
    <row r="28" spans="1:44" x14ac:dyDescent="0.25">
      <c r="A28" s="5" t="s">
        <v>71</v>
      </c>
      <c r="B28" s="4"/>
      <c r="C28" s="4"/>
      <c r="D28" s="5" t="s">
        <v>81</v>
      </c>
      <c r="H28" t="s">
        <v>619</v>
      </c>
      <c r="I28" t="s">
        <v>198</v>
      </c>
      <c r="J28" t="s">
        <v>630</v>
      </c>
      <c r="K28" t="s">
        <v>1270</v>
      </c>
      <c r="L28" t="s">
        <v>241</v>
      </c>
      <c r="M28" s="6">
        <v>1229</v>
      </c>
      <c r="N28" s="9">
        <v>0.2072727272727273</v>
      </c>
      <c r="O28" s="11">
        <v>0.67272727272727273</v>
      </c>
      <c r="P28" s="11">
        <v>150.63636363636363</v>
      </c>
      <c r="Q28" s="9">
        <v>8.1063636363636373</v>
      </c>
      <c r="R28" s="11">
        <v>162.09090909090909</v>
      </c>
      <c r="S28" s="6">
        <v>4.0818181818181816E-2</v>
      </c>
      <c r="T28" s="6">
        <v>2.4454545454545454E-3</v>
      </c>
      <c r="U28" s="6">
        <v>8.2181818181818172E-3</v>
      </c>
      <c r="V28" s="6">
        <v>13.818181818181818</v>
      </c>
      <c r="W28" s="6">
        <v>6.363636363636363E-2</v>
      </c>
      <c r="X28" s="6">
        <v>256</v>
      </c>
      <c r="Y28" s="15">
        <v>0</v>
      </c>
      <c r="Z28" s="15">
        <v>0</v>
      </c>
      <c r="AA28" s="6">
        <v>1.2500000000000002</v>
      </c>
      <c r="AB28" s="6">
        <v>0</v>
      </c>
      <c r="AC28" s="6">
        <v>152.66666666666666</v>
      </c>
      <c r="AD28" s="6">
        <v>8.0766666666666662</v>
      </c>
      <c r="AE28" s="6">
        <v>162.33333333333334</v>
      </c>
      <c r="AF28" s="6">
        <v>0.24000000000000002</v>
      </c>
      <c r="AG28" s="6">
        <v>2.8666666666666663E-2</v>
      </c>
      <c r="AH28" s="6">
        <v>3.6666666666666666E-3</v>
      </c>
      <c r="AI28" s="6">
        <v>13.333333333333334</v>
      </c>
      <c r="AJ28" s="6">
        <v>0.39999999999999997</v>
      </c>
      <c r="AK28">
        <v>256.33333333333331</v>
      </c>
      <c r="AL28">
        <v>5.0000000000000002E-5</v>
      </c>
      <c r="AM28">
        <v>9.6363636363636378E-4</v>
      </c>
      <c r="AO28" s="7" t="s">
        <v>1102</v>
      </c>
      <c r="AP28" s="13" t="str">
        <f>IFERROR(INDEX(J2:AK533,(MATCH(AP32,K2:K533,0)),25),"")</f>
        <v/>
      </c>
      <c r="AR28" t="str">
        <v>Birchy Bay</v>
      </c>
    </row>
    <row r="29" spans="1:44" x14ac:dyDescent="0.25">
      <c r="A29" s="191" t="s">
        <v>62</v>
      </c>
      <c r="B29" s="191"/>
      <c r="C29" s="191"/>
      <c r="D29" s="5" t="s">
        <v>82</v>
      </c>
      <c r="H29" t="s">
        <v>619</v>
      </c>
      <c r="I29" t="s">
        <v>213</v>
      </c>
      <c r="J29" t="s">
        <v>631</v>
      </c>
      <c r="K29" t="s">
        <v>1271</v>
      </c>
      <c r="L29" t="s">
        <v>241</v>
      </c>
      <c r="M29" s="6">
        <v>1229</v>
      </c>
      <c r="N29" s="9">
        <v>9.6250000000000016E-2</v>
      </c>
      <c r="O29" s="11">
        <v>0.3125</v>
      </c>
      <c r="P29" s="11">
        <v>187</v>
      </c>
      <c r="Q29" s="9">
        <v>8.0712499999999991</v>
      </c>
      <c r="R29" s="11">
        <v>275.4375</v>
      </c>
      <c r="S29" s="6">
        <v>0</v>
      </c>
      <c r="T29" s="6">
        <v>0</v>
      </c>
      <c r="U29" s="6">
        <v>4.3E-3</v>
      </c>
      <c r="V29" s="6">
        <v>47.5</v>
      </c>
      <c r="W29" s="6">
        <v>0.86</v>
      </c>
      <c r="X29" s="6">
        <v>521.875</v>
      </c>
      <c r="Y29" s="15">
        <v>6.9999999999999999E-4</v>
      </c>
      <c r="Z29" s="15">
        <v>0</v>
      </c>
      <c r="AA29" s="6">
        <v>0.19700000000000001</v>
      </c>
      <c r="AB29" s="6">
        <v>0.3</v>
      </c>
      <c r="AC29" s="6">
        <v>180.2</v>
      </c>
      <c r="AD29" s="6">
        <v>8.0609999999999982</v>
      </c>
      <c r="AE29" s="6">
        <v>239.9</v>
      </c>
      <c r="AF29" s="6">
        <v>3.9999999999999992E-3</v>
      </c>
      <c r="AG29" s="6">
        <v>5.4000000000000003E-3</v>
      </c>
      <c r="AH29" s="6">
        <v>7.8300000000000002E-3</v>
      </c>
      <c r="AI29" s="6">
        <v>30.1</v>
      </c>
      <c r="AJ29" s="6">
        <v>0.87900000000000011</v>
      </c>
      <c r="AK29">
        <v>451.4</v>
      </c>
      <c r="AL29">
        <v>0</v>
      </c>
      <c r="AM29">
        <v>0</v>
      </c>
      <c r="AO29" s="7" t="s">
        <v>1103</v>
      </c>
      <c r="AP29" s="13" t="str">
        <f>IFERROR(INDEX(J2:AK533,(MATCH(AP32,K2:K533,0)),26),"")</f>
        <v/>
      </c>
      <c r="AR29" t="str">
        <v>Bird Cove</v>
      </c>
    </row>
    <row r="30" spans="1:44" x14ac:dyDescent="0.25">
      <c r="A30" s="5" t="s">
        <v>69</v>
      </c>
      <c r="B30" s="4"/>
      <c r="C30" s="4"/>
      <c r="H30" t="s">
        <v>619</v>
      </c>
      <c r="I30" t="s">
        <v>214</v>
      </c>
      <c r="J30" t="s">
        <v>632</v>
      </c>
      <c r="K30" t="s">
        <v>1272</v>
      </c>
      <c r="L30" t="s">
        <v>241</v>
      </c>
      <c r="M30" s="6">
        <v>1229</v>
      </c>
      <c r="N30" s="9">
        <v>0.30374999999999996</v>
      </c>
      <c r="O30" s="11">
        <v>0.1875</v>
      </c>
      <c r="P30" s="11">
        <v>149.3125</v>
      </c>
      <c r="Q30" s="9">
        <v>8.135625000000001</v>
      </c>
      <c r="R30" s="11">
        <v>148.875</v>
      </c>
      <c r="S30" s="6">
        <v>7.7187500000000006E-2</v>
      </c>
      <c r="T30" s="6">
        <v>6.6812499999999988E-3</v>
      </c>
      <c r="U30" s="6">
        <v>2.9125000000000002E-3</v>
      </c>
      <c r="V30" s="6">
        <v>7.1</v>
      </c>
      <c r="W30" s="6">
        <v>0.2525</v>
      </c>
      <c r="X30" s="6">
        <v>219.25</v>
      </c>
      <c r="Y30" s="15">
        <v>0</v>
      </c>
      <c r="Z30" s="15">
        <v>0</v>
      </c>
      <c r="AA30" s="6">
        <v>0.44699999999999995</v>
      </c>
      <c r="AB30" s="6">
        <v>0.82</v>
      </c>
      <c r="AC30" s="6">
        <v>150.9</v>
      </c>
      <c r="AD30" s="6">
        <v>8.0739999999999998</v>
      </c>
      <c r="AE30" s="6">
        <v>144.69999999999999</v>
      </c>
      <c r="AF30" s="6">
        <v>7.8899999999999998E-2</v>
      </c>
      <c r="AG30" s="6">
        <v>1.2199999999999999E-2</v>
      </c>
      <c r="AH30" s="6">
        <v>2.5000000000000001E-3</v>
      </c>
      <c r="AI30" s="6">
        <v>7.0200000000000005</v>
      </c>
      <c r="AJ30" s="6">
        <v>1.23</v>
      </c>
      <c r="AK30">
        <v>221</v>
      </c>
      <c r="AL30">
        <v>3.625E-5</v>
      </c>
      <c r="AM30">
        <v>2.0187499999999997E-3</v>
      </c>
      <c r="AO30" s="7" t="s">
        <v>1104</v>
      </c>
      <c r="AP30" s="13" t="str">
        <f>IFERROR(INDEX(J2:AK533,(MATCH(AP32,K2:K533,0)),27),"")</f>
        <v/>
      </c>
      <c r="AR30" t="str">
        <v>Biscay Bay</v>
      </c>
    </row>
    <row r="31" spans="1:44" x14ac:dyDescent="0.25">
      <c r="A31" s="5" t="s">
        <v>70</v>
      </c>
      <c r="B31" s="4"/>
      <c r="C31" s="4"/>
      <c r="H31" t="s">
        <v>254</v>
      </c>
      <c r="I31" t="s">
        <v>254</v>
      </c>
      <c r="J31" t="s">
        <v>633</v>
      </c>
      <c r="K31" t="s">
        <v>1273</v>
      </c>
      <c r="L31" t="s">
        <v>579</v>
      </c>
      <c r="M31" s="6">
        <v>42</v>
      </c>
      <c r="N31" s="9">
        <v>0.5304347826086957</v>
      </c>
      <c r="O31" s="11">
        <v>59.260869565217391</v>
      </c>
      <c r="P31" s="11">
        <v>13.934782608695652</v>
      </c>
      <c r="Q31" s="9">
        <v>7.1660869565217391</v>
      </c>
      <c r="R31" s="11">
        <v>13.260869565217391</v>
      </c>
      <c r="S31" s="6">
        <v>8.7695652173913077E-2</v>
      </c>
      <c r="T31" s="6">
        <v>9.8826086956521723E-3</v>
      </c>
      <c r="U31" s="6">
        <v>1.1723913043478262E-2</v>
      </c>
      <c r="V31" s="6">
        <v>0.86521739130434772</v>
      </c>
      <c r="W31" s="6">
        <v>7.7304347826086959</v>
      </c>
      <c r="X31" s="6">
        <v>29.739130434782609</v>
      </c>
      <c r="Y31" s="15">
        <v>6.012452830188679E-2</v>
      </c>
      <c r="Z31" s="15">
        <v>5.5340909090909093E-2</v>
      </c>
      <c r="AA31" s="6">
        <v>0.54466666666666663</v>
      </c>
      <c r="AB31" s="6">
        <v>62.333333333333336</v>
      </c>
      <c r="AC31" s="6">
        <v>11.233333333333331</v>
      </c>
      <c r="AD31" s="6">
        <v>6.8979999999999997</v>
      </c>
      <c r="AE31" s="6">
        <v>12.4</v>
      </c>
      <c r="AF31" s="6">
        <v>0.11493333333333333</v>
      </c>
      <c r="AG31" s="6">
        <v>1.3206666666666667E-2</v>
      </c>
      <c r="AH31" s="6">
        <v>9.6000000000000002E-4</v>
      </c>
      <c r="AI31" s="6">
        <v>1.254</v>
      </c>
      <c r="AJ31" s="6">
        <v>8.4833333333333325</v>
      </c>
      <c r="AK31">
        <v>27.533333333333335</v>
      </c>
      <c r="AL31">
        <v>0</v>
      </c>
      <c r="AM31">
        <v>0</v>
      </c>
      <c r="AO31" s="7" t="s">
        <v>1105</v>
      </c>
      <c r="AP31" s="13" t="str">
        <f>IFERROR(INDEX(J2:AK533,(MATCH(AP32,K2:K533,0)),28),"")</f>
        <v/>
      </c>
      <c r="AR31" t="str">
        <v>Bishop's Falls</v>
      </c>
    </row>
    <row r="32" spans="1:44" x14ac:dyDescent="0.25">
      <c r="A32" s="5" t="s">
        <v>71</v>
      </c>
      <c r="B32" s="4"/>
      <c r="C32" s="4"/>
      <c r="H32" t="s">
        <v>255</v>
      </c>
      <c r="I32" t="s">
        <v>255</v>
      </c>
      <c r="J32" t="s">
        <v>634</v>
      </c>
      <c r="K32" t="s">
        <v>1274</v>
      </c>
      <c r="L32" t="s">
        <v>579</v>
      </c>
      <c r="M32" s="6">
        <v>150</v>
      </c>
      <c r="N32" s="9">
        <v>0.35238095238095246</v>
      </c>
      <c r="O32" s="11">
        <v>33.428571428571431</v>
      </c>
      <c r="P32" s="11">
        <v>17.904761904761905</v>
      </c>
      <c r="Q32" s="9">
        <v>7.2157142857142862</v>
      </c>
      <c r="R32" s="11">
        <v>18.61904761904762</v>
      </c>
      <c r="S32" s="6">
        <v>1.4809523809523812E-2</v>
      </c>
      <c r="T32" s="6">
        <v>2.380952380952381E-4</v>
      </c>
      <c r="U32" s="6">
        <v>2.5619047619047625E-2</v>
      </c>
      <c r="V32" s="6">
        <v>2.0047619047619047</v>
      </c>
      <c r="W32" s="6">
        <v>5.6952380952380945</v>
      </c>
      <c r="X32" s="6">
        <v>55.857142857142854</v>
      </c>
      <c r="Y32" s="15">
        <v>0.10241199999999998</v>
      </c>
      <c r="Z32" s="15">
        <v>6.2077192982456127E-2</v>
      </c>
      <c r="AA32" s="6">
        <v>0.30117647058823538</v>
      </c>
      <c r="AB32" s="6">
        <v>32.352941176470587</v>
      </c>
      <c r="AC32" s="6">
        <v>17.941176470588236</v>
      </c>
      <c r="AD32" s="6">
        <v>7.078235294117647</v>
      </c>
      <c r="AE32" s="6">
        <v>22.823529411764707</v>
      </c>
      <c r="AF32" s="6">
        <v>3.0588235294117649E-2</v>
      </c>
      <c r="AG32" s="6">
        <v>2.2882352941176473E-3</v>
      </c>
      <c r="AH32" s="6">
        <v>1.2264705882352941E-3</v>
      </c>
      <c r="AI32" s="6">
        <v>2.8764705882352941</v>
      </c>
      <c r="AJ32" s="6">
        <v>5.2588235294117647</v>
      </c>
      <c r="AK32">
        <v>50.529411764705884</v>
      </c>
      <c r="AL32">
        <v>0</v>
      </c>
      <c r="AM32">
        <v>0</v>
      </c>
      <c r="AO32" s="7" t="s">
        <v>1243</v>
      </c>
      <c r="AP32" s="13" t="e" vm="2">
        <f>AT3</f>
        <v>#VALUE!</v>
      </c>
      <c r="AR32" t="str">
        <v>Black Duck</v>
      </c>
    </row>
    <row r="33" spans="1:44" x14ac:dyDescent="0.25">
      <c r="A33" s="191" t="s">
        <v>2</v>
      </c>
      <c r="B33" s="191"/>
      <c r="C33" s="191"/>
      <c r="H33" t="s">
        <v>108</v>
      </c>
      <c r="I33" t="s">
        <v>108</v>
      </c>
      <c r="J33" t="s">
        <v>635</v>
      </c>
      <c r="K33" t="s">
        <v>1275</v>
      </c>
      <c r="L33" t="s">
        <v>241</v>
      </c>
      <c r="M33" s="6">
        <v>82</v>
      </c>
      <c r="N33" s="9">
        <v>0.31333333333333341</v>
      </c>
      <c r="O33" s="11">
        <v>17.466666666666665</v>
      </c>
      <c r="P33" s="11">
        <v>168.33333333333334</v>
      </c>
      <c r="Q33" s="9">
        <v>7.9640000000000004</v>
      </c>
      <c r="R33" s="11">
        <v>175.66666666666666</v>
      </c>
      <c r="S33" s="6">
        <v>6.4066666666666675E-2</v>
      </c>
      <c r="T33" s="6">
        <v>9.5333333333333338E-4</v>
      </c>
      <c r="U33" s="6">
        <v>1.6859999999999997E-2</v>
      </c>
      <c r="V33" s="6">
        <v>7.8733333333333331</v>
      </c>
      <c r="W33" s="6">
        <v>4.4000000000000004</v>
      </c>
      <c r="X33" s="6">
        <v>240</v>
      </c>
      <c r="Y33" s="15">
        <v>0</v>
      </c>
      <c r="Z33" s="15">
        <v>0</v>
      </c>
      <c r="AA33" s="6">
        <v>3.2090909090909094</v>
      </c>
      <c r="AB33" s="6">
        <v>21.727272727272727</v>
      </c>
      <c r="AC33" s="6">
        <v>159.54545454545453</v>
      </c>
      <c r="AD33" s="6">
        <v>7.8454545454545439</v>
      </c>
      <c r="AE33" s="6">
        <v>161.54545454545453</v>
      </c>
      <c r="AF33" s="6">
        <v>0.74090909090909096</v>
      </c>
      <c r="AG33" s="6">
        <v>3.9272727272727272E-3</v>
      </c>
      <c r="AH33" s="6">
        <v>4.8181818181818178E-3</v>
      </c>
      <c r="AI33" s="6">
        <v>7.5727272727272723</v>
      </c>
      <c r="AJ33" s="6">
        <v>4.1090909090909085</v>
      </c>
      <c r="AK33">
        <v>220.90909090909091</v>
      </c>
      <c r="AL33">
        <v>4.6666666666666666E-4</v>
      </c>
      <c r="AM33">
        <v>8.9333333333333333E-4</v>
      </c>
      <c r="AR33" t="str">
        <v>Black Duck Cove</v>
      </c>
    </row>
    <row r="34" spans="1:44" x14ac:dyDescent="0.25">
      <c r="A34" s="5" t="s">
        <v>69</v>
      </c>
      <c r="B34" s="4"/>
      <c r="C34" s="4"/>
      <c r="H34" t="s">
        <v>108</v>
      </c>
      <c r="I34" t="s">
        <v>108</v>
      </c>
      <c r="J34" t="s">
        <v>636</v>
      </c>
      <c r="K34" t="s">
        <v>1276</v>
      </c>
      <c r="L34" t="s">
        <v>241</v>
      </c>
      <c r="M34" s="6">
        <v>82</v>
      </c>
      <c r="N34" s="9">
        <v>0.35133333333333339</v>
      </c>
      <c r="O34" s="11">
        <v>4.84</v>
      </c>
      <c r="P34" s="11">
        <v>247.8</v>
      </c>
      <c r="Q34" s="9">
        <v>8.1033333333333353</v>
      </c>
      <c r="R34" s="11">
        <v>204.06666666666666</v>
      </c>
      <c r="S34" s="6">
        <v>0.12940000000000002</v>
      </c>
      <c r="T34" s="6">
        <v>0</v>
      </c>
      <c r="U34" s="6">
        <v>1.4400000000000001E-3</v>
      </c>
      <c r="V34" s="6">
        <v>12.733333333333333</v>
      </c>
      <c r="W34" s="6">
        <v>2.953333333333334</v>
      </c>
      <c r="X34" s="6">
        <v>349.06666666666666</v>
      </c>
      <c r="Y34" s="15">
        <v>0</v>
      </c>
      <c r="Z34" s="15">
        <v>0</v>
      </c>
      <c r="AA34" s="6">
        <v>0.29749999999999993</v>
      </c>
      <c r="AB34" s="6">
        <v>5.1499999999999995</v>
      </c>
      <c r="AC34" s="6">
        <v>236.5</v>
      </c>
      <c r="AD34" s="6">
        <v>7.9608333333333343</v>
      </c>
      <c r="AE34" s="6">
        <v>210</v>
      </c>
      <c r="AF34" s="6">
        <v>0.11849999999999999</v>
      </c>
      <c r="AG34" s="6">
        <v>3.9166666666666664E-3</v>
      </c>
      <c r="AH34" s="6">
        <v>8.9166666666666665E-3</v>
      </c>
      <c r="AI34" s="6">
        <v>14.416666666666666</v>
      </c>
      <c r="AJ34" s="6">
        <v>2.3083333333333336</v>
      </c>
      <c r="AK34">
        <v>338.25</v>
      </c>
      <c r="AL34">
        <v>0</v>
      </c>
      <c r="AM34">
        <v>0</v>
      </c>
      <c r="AR34" t="str">
        <v>Black Tickle-Domino</v>
      </c>
    </row>
    <row r="35" spans="1:44" x14ac:dyDescent="0.25">
      <c r="A35" s="5" t="s">
        <v>70</v>
      </c>
      <c r="B35" s="4"/>
      <c r="C35" s="4"/>
      <c r="H35" t="s">
        <v>256</v>
      </c>
      <c r="I35" t="s">
        <v>256</v>
      </c>
      <c r="J35" t="s">
        <v>637</v>
      </c>
      <c r="K35" t="s">
        <v>1277</v>
      </c>
      <c r="L35" t="s">
        <v>579</v>
      </c>
      <c r="M35" s="6">
        <v>62</v>
      </c>
      <c r="N35" s="9">
        <v>0.34157894736842104</v>
      </c>
      <c r="O35" s="11">
        <v>16.821052631578947</v>
      </c>
      <c r="P35" s="11">
        <v>162.36842105263159</v>
      </c>
      <c r="Q35" s="9">
        <v>8.1510526315789456</v>
      </c>
      <c r="R35" s="11">
        <v>178.89473684210526</v>
      </c>
      <c r="S35" s="6">
        <v>2.631578947368421E-3</v>
      </c>
      <c r="T35" s="6">
        <v>3.1105263157894742E-3</v>
      </c>
      <c r="U35" s="6">
        <v>3.724210526315791E-2</v>
      </c>
      <c r="V35" s="6">
        <v>4.7894736842105265</v>
      </c>
      <c r="W35" s="6">
        <v>5.4315789473684211</v>
      </c>
      <c r="X35" s="6">
        <v>226.68421052631578</v>
      </c>
      <c r="Y35" s="15">
        <v>9.9566233766233761E-2</v>
      </c>
      <c r="Z35" s="15">
        <v>5.374806451612902E-2</v>
      </c>
      <c r="AA35" s="6">
        <v>0.29416666666666669</v>
      </c>
      <c r="AB35" s="6">
        <v>27.5</v>
      </c>
      <c r="AC35" s="6">
        <v>151.58333333333334</v>
      </c>
      <c r="AD35" s="6">
        <v>8.0558333333333341</v>
      </c>
      <c r="AE35" s="6">
        <v>169.88888888888889</v>
      </c>
      <c r="AF35" s="6">
        <v>1.9583333333333338E-2</v>
      </c>
      <c r="AG35" s="6">
        <v>2.9666666666666674E-3</v>
      </c>
      <c r="AH35" s="6">
        <v>1.7916666666666665E-3</v>
      </c>
      <c r="AI35" s="6">
        <v>4.9999999999999991</v>
      </c>
      <c r="AJ35" s="6">
        <v>5.3555555555555552</v>
      </c>
      <c r="AK35">
        <v>205.83333333333334</v>
      </c>
      <c r="AL35">
        <v>0</v>
      </c>
      <c r="AM35">
        <v>0</v>
      </c>
      <c r="AR35" t="str">
        <v>Blaketown</v>
      </c>
    </row>
    <row r="36" spans="1:44" x14ac:dyDescent="0.25">
      <c r="A36" s="5" t="s">
        <v>71</v>
      </c>
      <c r="B36" s="4"/>
      <c r="C36" s="4"/>
      <c r="H36" t="s">
        <v>257</v>
      </c>
      <c r="I36" t="s">
        <v>257</v>
      </c>
      <c r="J36" t="s">
        <v>638</v>
      </c>
      <c r="K36" t="s">
        <v>1278</v>
      </c>
      <c r="L36" t="s">
        <v>579</v>
      </c>
      <c r="M36" s="6">
        <v>409</v>
      </c>
      <c r="N36" s="9">
        <v>0.65714285714285692</v>
      </c>
      <c r="O36" s="11">
        <v>59.357142857142854</v>
      </c>
      <c r="P36" s="11">
        <v>4.5285714285714285</v>
      </c>
      <c r="Q36" s="9">
        <v>6.0121428571428561</v>
      </c>
      <c r="R36" s="11">
        <v>2.5249999999999995</v>
      </c>
      <c r="S36" s="6">
        <v>0.255</v>
      </c>
      <c r="T36" s="6">
        <v>7.1714285714285717E-3</v>
      </c>
      <c r="U36" s="6">
        <v>0.19317857142857145</v>
      </c>
      <c r="V36" s="6">
        <v>1.5214285714285716</v>
      </c>
      <c r="W36" s="6">
        <v>9.8642857142857139</v>
      </c>
      <c r="X36" s="6">
        <v>42.678571428571431</v>
      </c>
      <c r="Y36" s="15">
        <v>0.15956382978723405</v>
      </c>
      <c r="Z36" s="15">
        <v>0.23886976744186045</v>
      </c>
      <c r="AA36" s="6">
        <v>0.70285714285714296</v>
      </c>
      <c r="AB36" s="6">
        <v>89.523809523809518</v>
      </c>
      <c r="AC36" s="6">
        <v>1.2285714285714286</v>
      </c>
      <c r="AD36" s="6">
        <v>5.5771428571428574</v>
      </c>
      <c r="AE36" s="6">
        <v>2.6142857142857143</v>
      </c>
      <c r="AF36" s="6">
        <v>0.19590476190476189</v>
      </c>
      <c r="AG36" s="6">
        <v>8.6952380952380962E-3</v>
      </c>
      <c r="AH36" s="6">
        <v>1.6871428571428573E-3</v>
      </c>
      <c r="AI36" s="6">
        <v>2.3000000000000003</v>
      </c>
      <c r="AJ36" s="6">
        <v>9.4333333333333336</v>
      </c>
      <c r="AK36">
        <v>27.952380952380953</v>
      </c>
      <c r="AL36">
        <v>2.4589285714285715E-3</v>
      </c>
      <c r="AM36">
        <v>0</v>
      </c>
      <c r="AR36" t="str">
        <v>Bonavista</v>
      </c>
    </row>
    <row r="37" spans="1:44" x14ac:dyDescent="0.25">
      <c r="A37" s="191" t="s">
        <v>68</v>
      </c>
      <c r="B37" s="191"/>
      <c r="C37" s="191"/>
      <c r="H37" t="s">
        <v>258</v>
      </c>
      <c r="I37" t="s">
        <v>258</v>
      </c>
      <c r="J37" t="s">
        <v>639</v>
      </c>
      <c r="K37" t="s">
        <v>1279</v>
      </c>
      <c r="L37" t="s">
        <v>579</v>
      </c>
      <c r="M37" s="6">
        <v>150</v>
      </c>
      <c r="N37" s="9">
        <v>0.50818181818181829</v>
      </c>
      <c r="O37" s="11">
        <v>24.118181818181821</v>
      </c>
      <c r="P37" s="11">
        <v>7.8</v>
      </c>
      <c r="Q37" s="9">
        <v>6.7754545454545445</v>
      </c>
      <c r="R37" s="11">
        <v>10.436363636363636</v>
      </c>
      <c r="S37" s="6">
        <v>7.8863636363636372E-2</v>
      </c>
      <c r="T37" s="6">
        <v>1.3381818181818182E-2</v>
      </c>
      <c r="U37" s="6">
        <v>3.85E-2</v>
      </c>
      <c r="V37" s="6">
        <v>2.1318181818181818</v>
      </c>
      <c r="W37" s="6">
        <v>5.5090909090909088</v>
      </c>
      <c r="X37" s="6">
        <v>64.045454545454547</v>
      </c>
      <c r="Y37" s="15">
        <v>9.127910447761195E-2</v>
      </c>
      <c r="Z37" s="15">
        <v>6.8017540983606559E-2</v>
      </c>
      <c r="AA37" s="6">
        <v>0.93263157894736837</v>
      </c>
      <c r="AB37" s="6">
        <v>23.7</v>
      </c>
      <c r="AC37" s="6">
        <v>5.9450000000000003</v>
      </c>
      <c r="AD37" s="6">
        <v>6.5694999999999997</v>
      </c>
      <c r="AE37" s="6">
        <v>7.6</v>
      </c>
      <c r="AF37" s="6">
        <v>6.1600000000000009E-2</v>
      </c>
      <c r="AG37" s="6">
        <v>1.1105E-2</v>
      </c>
      <c r="AH37" s="6">
        <v>7.2500000000000017E-4</v>
      </c>
      <c r="AI37" s="6">
        <v>2.9400000000000004</v>
      </c>
      <c r="AJ37" s="6">
        <v>5.341176470588235</v>
      </c>
      <c r="AK37">
        <v>39.555555555555557</v>
      </c>
      <c r="AL37">
        <v>5.9409090909090902E-4</v>
      </c>
      <c r="AM37">
        <v>0</v>
      </c>
      <c r="AR37" t="str">
        <v>Botwood</v>
      </c>
    </row>
    <row r="38" spans="1:44" x14ac:dyDescent="0.25">
      <c r="A38" s="5" t="s">
        <v>69</v>
      </c>
      <c r="B38" s="4"/>
      <c r="C38" s="4"/>
      <c r="H38" t="s">
        <v>259</v>
      </c>
      <c r="I38" t="s">
        <v>259</v>
      </c>
      <c r="J38" t="s">
        <v>640</v>
      </c>
      <c r="K38" t="s">
        <v>1280</v>
      </c>
      <c r="L38" t="s">
        <v>579</v>
      </c>
      <c r="M38" s="6">
        <v>72</v>
      </c>
      <c r="N38" s="9">
        <v>0.94750000000000001</v>
      </c>
      <c r="O38" s="11">
        <v>97.25</v>
      </c>
      <c r="P38" s="11">
        <v>2.0699999999999998</v>
      </c>
      <c r="Q38" s="9">
        <v>5.8815</v>
      </c>
      <c r="R38" s="11">
        <v>6.67</v>
      </c>
      <c r="S38" s="6">
        <v>1.036</v>
      </c>
      <c r="T38" s="6">
        <v>6.1199999999999997E-2</v>
      </c>
      <c r="U38" s="6">
        <v>8.2750000000000018E-2</v>
      </c>
      <c r="V38" s="6">
        <v>1.55</v>
      </c>
      <c r="W38" s="6">
        <v>13.235000000000003</v>
      </c>
      <c r="X38" s="6">
        <v>32.950000000000003</v>
      </c>
      <c r="Y38" s="15">
        <v>6.3899999999999998E-3</v>
      </c>
      <c r="Z38" s="15">
        <v>0</v>
      </c>
      <c r="AA38" s="6">
        <v>0.74722222222222223</v>
      </c>
      <c r="AB38" s="6">
        <v>143.27777777777777</v>
      </c>
      <c r="AC38" s="6">
        <v>1.8833333333333333</v>
      </c>
      <c r="AD38" s="6">
        <v>5.4305555555555545</v>
      </c>
      <c r="AE38" s="6">
        <v>5.5294117647058822</v>
      </c>
      <c r="AF38" s="6">
        <v>1.0655555555555554</v>
      </c>
      <c r="AG38" s="6">
        <v>9.0888888888888908E-2</v>
      </c>
      <c r="AH38" s="6">
        <v>6.1222222222222216E-3</v>
      </c>
      <c r="AI38" s="6">
        <v>3.5611111111111118</v>
      </c>
      <c r="AJ38" s="6">
        <v>16.327777777777776</v>
      </c>
      <c r="AK38">
        <v>32.555555555555557</v>
      </c>
      <c r="AL38">
        <v>1.9009999999999999E-3</v>
      </c>
      <c r="AM38">
        <v>2.2250000000000004E-3</v>
      </c>
      <c r="AR38" t="str">
        <v>Branch</v>
      </c>
    </row>
    <row r="39" spans="1:44" x14ac:dyDescent="0.25">
      <c r="A39" s="5" t="s">
        <v>70</v>
      </c>
      <c r="B39" s="4"/>
      <c r="C39" s="4"/>
      <c r="H39" t="s">
        <v>641</v>
      </c>
      <c r="I39" t="s">
        <v>109</v>
      </c>
      <c r="J39" t="s">
        <v>613</v>
      </c>
      <c r="K39" t="s">
        <v>1281</v>
      </c>
      <c r="L39" t="s">
        <v>241</v>
      </c>
      <c r="M39" s="6">
        <v>130</v>
      </c>
      <c r="N39" s="9">
        <v>0.22266666666666668</v>
      </c>
      <c r="O39" s="11">
        <v>0.13333333333333333</v>
      </c>
      <c r="P39" s="11">
        <v>135.73333333333332</v>
      </c>
      <c r="Q39" s="9">
        <v>7.7879999999999985</v>
      </c>
      <c r="R39" s="11">
        <v>189</v>
      </c>
      <c r="S39" s="6">
        <v>0</v>
      </c>
      <c r="T39" s="6">
        <v>0</v>
      </c>
      <c r="U39" s="6">
        <v>3.4133333333333338E-3</v>
      </c>
      <c r="V39" s="6">
        <v>10.866666666666667</v>
      </c>
      <c r="W39" s="6">
        <v>0.64200000000000002</v>
      </c>
      <c r="X39" s="6">
        <v>385.06666666666666</v>
      </c>
      <c r="Y39" s="15">
        <v>3.7000000000000002E-3</v>
      </c>
      <c r="Z39" s="15">
        <v>7.0000000000000001E-3</v>
      </c>
      <c r="AA39" s="6">
        <v>0.39090909090909104</v>
      </c>
      <c r="AB39" s="6">
        <v>0.72727272727272729</v>
      </c>
      <c r="AC39" s="6">
        <v>132</v>
      </c>
      <c r="AD39" s="6">
        <v>7.8190909090909084</v>
      </c>
      <c r="AE39" s="6">
        <v>172.54545454545453</v>
      </c>
      <c r="AF39" s="6">
        <v>5.681818181818183E-2</v>
      </c>
      <c r="AG39" s="6">
        <v>3.1272727272727272E-3</v>
      </c>
      <c r="AH39" s="6">
        <v>5.4545454545454548E-4</v>
      </c>
      <c r="AI39" s="6">
        <v>10.354545454545455</v>
      </c>
      <c r="AJ39" s="6">
        <v>0.38181818181818178</v>
      </c>
      <c r="AK39">
        <v>329.45454545454544</v>
      </c>
      <c r="AL39">
        <v>1.3333333333333334E-4</v>
      </c>
      <c r="AM39">
        <v>0</v>
      </c>
      <c r="AR39" t="str">
        <v>Brent's Cove</v>
      </c>
    </row>
    <row r="40" spans="1:44" x14ac:dyDescent="0.25">
      <c r="A40" s="5" t="s">
        <v>71</v>
      </c>
      <c r="B40" s="4"/>
      <c r="C40" s="4"/>
      <c r="H40" t="s">
        <v>641</v>
      </c>
      <c r="I40" t="s">
        <v>125</v>
      </c>
      <c r="J40" t="s">
        <v>642</v>
      </c>
      <c r="K40" t="s">
        <v>1282</v>
      </c>
      <c r="L40" t="s">
        <v>241</v>
      </c>
      <c r="M40" s="6">
        <v>130</v>
      </c>
      <c r="N40" s="9">
        <v>0.28199999999999997</v>
      </c>
      <c r="O40" s="11">
        <v>0.13333333333333333</v>
      </c>
      <c r="P40" s="11">
        <v>127.53333333333333</v>
      </c>
      <c r="Q40" s="9">
        <v>8.0500000000000007</v>
      </c>
      <c r="R40" s="11">
        <v>156.46666666666667</v>
      </c>
      <c r="S40" s="6">
        <v>0</v>
      </c>
      <c r="T40" s="6">
        <v>3.4666666666666667E-4</v>
      </c>
      <c r="U40" s="6">
        <v>1.0786666666666667E-2</v>
      </c>
      <c r="V40" s="6">
        <v>7.0133333333333336</v>
      </c>
      <c r="W40" s="6">
        <v>0.21266666666666667</v>
      </c>
      <c r="X40" s="6">
        <v>257.46666666666664</v>
      </c>
      <c r="Y40" s="15">
        <v>6.0000000000000001E-3</v>
      </c>
      <c r="Z40" s="15">
        <v>3.5000000000000001E-3</v>
      </c>
      <c r="AA40" s="6">
        <v>0.435</v>
      </c>
      <c r="AB40" s="6">
        <v>1</v>
      </c>
      <c r="AC40" s="6">
        <v>132.75</v>
      </c>
      <c r="AD40" s="6">
        <v>8.1174999999999997</v>
      </c>
      <c r="AE40" s="6">
        <v>162.5</v>
      </c>
      <c r="AF40" s="6">
        <v>1.2500000000000001E-2</v>
      </c>
      <c r="AG40" s="6">
        <v>4.4000000000000003E-3</v>
      </c>
      <c r="AH40" s="6">
        <v>7.5000000000000002E-4</v>
      </c>
      <c r="AI40" s="6">
        <v>8.2249999999999996</v>
      </c>
      <c r="AJ40" s="6">
        <v>0.44999999999999996</v>
      </c>
      <c r="AK40">
        <v>284.75</v>
      </c>
      <c r="AL40">
        <v>4.6E-5</v>
      </c>
      <c r="AM40">
        <v>0</v>
      </c>
      <c r="AR40" t="str">
        <v>Brig Bay</v>
      </c>
    </row>
    <row r="41" spans="1:44" x14ac:dyDescent="0.25">
      <c r="A41" s="191" t="s">
        <v>6</v>
      </c>
      <c r="B41" s="191"/>
      <c r="C41" s="191"/>
      <c r="H41" t="s">
        <v>260</v>
      </c>
      <c r="I41" t="s">
        <v>260</v>
      </c>
      <c r="J41" t="s">
        <v>643</v>
      </c>
      <c r="K41" t="s">
        <v>1283</v>
      </c>
      <c r="L41" t="s">
        <v>579</v>
      </c>
      <c r="M41" s="6">
        <v>171</v>
      </c>
      <c r="N41" s="9">
        <v>0.95519999999999994</v>
      </c>
      <c r="O41" s="11">
        <v>63.192</v>
      </c>
      <c r="P41" s="11">
        <v>3.7</v>
      </c>
      <c r="Q41" s="9">
        <v>6.2551999999999994</v>
      </c>
      <c r="R41" s="11">
        <v>7.831999999999999</v>
      </c>
      <c r="S41" s="6">
        <v>0.93288000000000026</v>
      </c>
      <c r="T41" s="6">
        <v>8.2347999999999977E-2</v>
      </c>
      <c r="U41" s="6">
        <v>1.8688000000000003E-2</v>
      </c>
      <c r="V41" s="6">
        <v>2.9960000000000004</v>
      </c>
      <c r="W41" s="6">
        <v>7.9440000000000008</v>
      </c>
      <c r="X41" s="6">
        <v>125.28</v>
      </c>
      <c r="Y41" s="15">
        <v>8.5082150537634432E-2</v>
      </c>
      <c r="Z41" s="15">
        <v>0.1384225806451613</v>
      </c>
      <c r="AA41" s="6">
        <v>0.74208333333333343</v>
      </c>
      <c r="AB41" s="6">
        <v>34.708333333333336</v>
      </c>
      <c r="AC41" s="6">
        <v>1.2295833333333335</v>
      </c>
      <c r="AD41" s="6">
        <v>5.3670833333333334</v>
      </c>
      <c r="AE41" s="6">
        <v>5.7625000000000002</v>
      </c>
      <c r="AF41" s="6">
        <v>0.14412499999999998</v>
      </c>
      <c r="AG41" s="6">
        <v>4.555416666666668E-2</v>
      </c>
      <c r="AH41" s="6">
        <v>2.8227272727272723E-3</v>
      </c>
      <c r="AI41" s="6">
        <v>3.5779166666666669</v>
      </c>
      <c r="AJ41" s="6">
        <v>5.3809523809523805</v>
      </c>
      <c r="AK41">
        <v>100.20833333333333</v>
      </c>
      <c r="AL41">
        <v>6.420000000000001E-4</v>
      </c>
      <c r="AM41">
        <v>4.6000000000000001E-4</v>
      </c>
      <c r="AR41" t="str">
        <v>Brighton</v>
      </c>
    </row>
    <row r="42" spans="1:44" x14ac:dyDescent="0.25">
      <c r="A42" s="5" t="s">
        <v>69</v>
      </c>
      <c r="B42" s="4"/>
      <c r="C42" s="4"/>
      <c r="H42" t="s">
        <v>262</v>
      </c>
      <c r="I42" t="s">
        <v>262</v>
      </c>
      <c r="J42" t="s">
        <v>644</v>
      </c>
      <c r="K42" t="s">
        <v>1284</v>
      </c>
      <c r="L42" t="s">
        <v>579</v>
      </c>
      <c r="M42" s="6">
        <v>566</v>
      </c>
      <c r="N42" s="9">
        <v>0.53595238095238096</v>
      </c>
      <c r="O42" s="11">
        <v>18.252380952380953</v>
      </c>
      <c r="P42" s="11">
        <v>13.973809523809527</v>
      </c>
      <c r="Q42" s="9">
        <v>7.0057142857142871</v>
      </c>
      <c r="R42" s="11">
        <v>16.540476190476191</v>
      </c>
      <c r="S42" s="6">
        <v>0.11659523809523809</v>
      </c>
      <c r="T42" s="6">
        <v>8.9785714285714312E-3</v>
      </c>
      <c r="U42" s="6">
        <v>0.15007142857142855</v>
      </c>
      <c r="V42" s="6">
        <v>0.62857142857142856</v>
      </c>
      <c r="W42" s="6">
        <v>8.1571428571428584</v>
      </c>
      <c r="X42" s="6">
        <v>57.904761904761905</v>
      </c>
      <c r="Y42" s="15">
        <v>0.25271885245901637</v>
      </c>
      <c r="Z42" s="15">
        <v>0.30197213114754096</v>
      </c>
      <c r="AA42" s="6">
        <v>0.61680000000000001</v>
      </c>
      <c r="AB42" s="6">
        <v>43.307692307692307</v>
      </c>
      <c r="AC42" s="6">
        <v>13.62230769230769</v>
      </c>
      <c r="AD42" s="6">
        <v>6.7957692307692321</v>
      </c>
      <c r="AE42" s="6">
        <v>10.555555555555555</v>
      </c>
      <c r="AF42" s="6">
        <v>0.12388461538461538</v>
      </c>
      <c r="AG42" s="6">
        <v>1.2961538461538465E-2</v>
      </c>
      <c r="AH42" s="6">
        <v>5.541666666666667E-3</v>
      </c>
      <c r="AI42" s="6">
        <v>1.4438461538461538</v>
      </c>
      <c r="AJ42" s="6">
        <v>6.9020833333333345</v>
      </c>
      <c r="AK42">
        <v>34.625</v>
      </c>
      <c r="AL42">
        <v>1.1142857142857146E-3</v>
      </c>
      <c r="AM42">
        <v>0</v>
      </c>
      <c r="AR42" t="str">
        <v>Brigus</v>
      </c>
    </row>
    <row r="43" spans="1:44" x14ac:dyDescent="0.25">
      <c r="A43" s="5" t="s">
        <v>70</v>
      </c>
      <c r="B43" s="4"/>
      <c r="C43" s="4"/>
      <c r="H43" t="s">
        <v>645</v>
      </c>
      <c r="I43" t="s">
        <v>263</v>
      </c>
      <c r="J43" t="s">
        <v>646</v>
      </c>
      <c r="K43" t="s">
        <v>1285</v>
      </c>
      <c r="L43" t="s">
        <v>579</v>
      </c>
      <c r="M43" s="6">
        <v>182</v>
      </c>
      <c r="N43" s="9">
        <v>0.58309523809523778</v>
      </c>
      <c r="O43" s="11">
        <v>39.952380952380949</v>
      </c>
      <c r="P43" s="11">
        <v>97.61904761904762</v>
      </c>
      <c r="Q43" s="9">
        <v>7.9469047619047615</v>
      </c>
      <c r="R43" s="11">
        <v>104.61904761904762</v>
      </c>
      <c r="S43" s="6">
        <v>8.3976190476190496E-2</v>
      </c>
      <c r="T43" s="6">
        <v>7.7833333333333322E-3</v>
      </c>
      <c r="U43" s="6">
        <v>3.8733333333333321E-2</v>
      </c>
      <c r="V43" s="6">
        <v>1.7404761904761903</v>
      </c>
      <c r="W43" s="6">
        <v>8.1190476190476168</v>
      </c>
      <c r="X43" s="6">
        <v>143.5952380952381</v>
      </c>
      <c r="Y43" s="15">
        <v>0.13758510638297872</v>
      </c>
      <c r="Z43" s="15">
        <v>7.8687610619469023E-2</v>
      </c>
      <c r="AA43" s="6">
        <v>0.64545454545454561</v>
      </c>
      <c r="AB43" s="6">
        <v>51.18181818181818</v>
      </c>
      <c r="AC43" s="6">
        <v>90.954545454545453</v>
      </c>
      <c r="AD43" s="6">
        <v>7.8672727272727254</v>
      </c>
      <c r="AE43" s="6">
        <v>94.263636363636365</v>
      </c>
      <c r="AF43" s="6">
        <v>7.3545454545454553E-2</v>
      </c>
      <c r="AG43" s="6">
        <v>8.7454545454545458E-3</v>
      </c>
      <c r="AH43" s="6">
        <v>1.1909090909090912E-3</v>
      </c>
      <c r="AI43" s="6">
        <v>2.2818181818181817</v>
      </c>
      <c r="AJ43" s="6">
        <v>8.6090909090909076</v>
      </c>
      <c r="AK43">
        <v>122.81818181818181</v>
      </c>
      <c r="AL43">
        <v>0</v>
      </c>
      <c r="AM43">
        <v>0</v>
      </c>
      <c r="AR43" t="str">
        <v>Brigus South</v>
      </c>
    </row>
    <row r="44" spans="1:44" x14ac:dyDescent="0.25">
      <c r="A44" s="5" t="s">
        <v>71</v>
      </c>
      <c r="B44" s="4"/>
      <c r="C44" s="4"/>
      <c r="H44" t="s">
        <v>264</v>
      </c>
      <c r="I44" t="s">
        <v>264</v>
      </c>
      <c r="J44" t="s">
        <v>647</v>
      </c>
      <c r="K44" t="s">
        <v>1286</v>
      </c>
      <c r="L44" t="s">
        <v>579</v>
      </c>
      <c r="M44" s="6">
        <v>47</v>
      </c>
      <c r="N44" s="9">
        <v>0.74652173913043474</v>
      </c>
      <c r="O44" s="11">
        <v>58.739130434782609</v>
      </c>
      <c r="P44" s="11">
        <v>1.173913043478261</v>
      </c>
      <c r="Q44" s="9">
        <v>5.6517391304347822</v>
      </c>
      <c r="R44" s="11">
        <v>2.7217391304347829</v>
      </c>
      <c r="S44" s="6">
        <v>0.10613043478260871</v>
      </c>
      <c r="T44" s="6">
        <v>1.1752173913043477E-2</v>
      </c>
      <c r="U44" s="6">
        <v>0.11065217391304348</v>
      </c>
      <c r="V44" s="6">
        <v>1.8869565217391304</v>
      </c>
      <c r="W44" s="6">
        <v>6.3869565217391298</v>
      </c>
      <c r="X44" s="6">
        <v>33.086956521739133</v>
      </c>
      <c r="Y44" s="15">
        <v>0</v>
      </c>
      <c r="Z44" s="15">
        <v>0</v>
      </c>
      <c r="AA44" s="6">
        <v>0.78166666666666673</v>
      </c>
      <c r="AB44" s="6">
        <v>70.166666666666671</v>
      </c>
      <c r="AC44" s="6">
        <v>3.0208333333333335</v>
      </c>
      <c r="AD44" s="6">
        <v>5.7875000000000005</v>
      </c>
      <c r="AE44" s="6">
        <v>1.4583333333333333</v>
      </c>
      <c r="AF44" s="6">
        <v>9.1083333333333349E-2</v>
      </c>
      <c r="AG44" s="6">
        <v>5.8750000000000009E-3</v>
      </c>
      <c r="AH44" s="6">
        <v>5.4166666666666675E-4</v>
      </c>
      <c r="AI44" s="6">
        <v>2.2749999999999999</v>
      </c>
      <c r="AJ44" s="6">
        <v>6.875</v>
      </c>
      <c r="AK44">
        <v>30.166666666666668</v>
      </c>
      <c r="AL44">
        <v>1.8565217391304355E-3</v>
      </c>
      <c r="AM44">
        <v>0</v>
      </c>
      <c r="AR44" t="str">
        <v>Bryant's Cove</v>
      </c>
    </row>
    <row r="45" spans="1:44" x14ac:dyDescent="0.25">
      <c r="A45" s="191" t="s">
        <v>58</v>
      </c>
      <c r="B45" s="191"/>
      <c r="C45" s="191"/>
      <c r="H45" t="s">
        <v>265</v>
      </c>
      <c r="I45" t="s">
        <v>265</v>
      </c>
      <c r="J45" t="s">
        <v>648</v>
      </c>
      <c r="K45" t="s">
        <v>1287</v>
      </c>
      <c r="L45" t="s">
        <v>579</v>
      </c>
      <c r="M45" s="6">
        <v>3341</v>
      </c>
      <c r="N45" s="9">
        <v>0.67797468354430357</v>
      </c>
      <c r="O45" s="11">
        <v>0.51012658227848096</v>
      </c>
      <c r="P45" s="11">
        <v>8.3265822784810144</v>
      </c>
      <c r="Q45" s="9">
        <v>6.9915189873417729</v>
      </c>
      <c r="R45" s="11">
        <v>22.550632911392405</v>
      </c>
      <c r="S45" s="6">
        <v>0.1133607594936709</v>
      </c>
      <c r="T45" s="6">
        <v>8.9316455696202505E-3</v>
      </c>
      <c r="U45" s="6">
        <v>1.9421582278480991E-2</v>
      </c>
      <c r="V45" s="6">
        <v>12.994303797468353</v>
      </c>
      <c r="W45" s="6">
        <v>2.0954430379746825</v>
      </c>
      <c r="X45" s="6">
        <v>39.170886075949369</v>
      </c>
      <c r="Y45" s="15">
        <v>8.466815415821502E-2</v>
      </c>
      <c r="Z45" s="15">
        <v>6.9748333333333329E-2</v>
      </c>
      <c r="AA45" s="6">
        <v>0.69049999999999911</v>
      </c>
      <c r="AB45" s="6">
        <v>36.575000000000003</v>
      </c>
      <c r="AC45" s="6">
        <v>4.2016000000000009</v>
      </c>
      <c r="AD45" s="6">
        <v>6.4762499999999941</v>
      </c>
      <c r="AE45" s="6">
        <v>5.3166666666666664</v>
      </c>
      <c r="AF45" s="6">
        <v>0.10386666666666665</v>
      </c>
      <c r="AG45" s="6">
        <v>1.8053333333333237E-2</v>
      </c>
      <c r="AH45" s="6">
        <v>6.047945205479432E-3</v>
      </c>
      <c r="AI45" s="6">
        <v>1.3297333333333345</v>
      </c>
      <c r="AJ45" s="6">
        <v>5.1662500000000033</v>
      </c>
      <c r="AK45">
        <v>13.565753424657535</v>
      </c>
      <c r="AL45">
        <v>2.1892405063291144E-4</v>
      </c>
      <c r="AM45">
        <v>0</v>
      </c>
      <c r="AR45" t="str">
        <v>Buchans</v>
      </c>
    </row>
    <row r="46" spans="1:44" x14ac:dyDescent="0.25">
      <c r="A46" s="5" t="s">
        <v>69</v>
      </c>
      <c r="B46" s="4"/>
      <c r="C46" s="4"/>
      <c r="H46" t="s">
        <v>649</v>
      </c>
      <c r="I46" t="s">
        <v>110</v>
      </c>
      <c r="J46" t="s">
        <v>650</v>
      </c>
      <c r="K46" t="s">
        <v>1288</v>
      </c>
      <c r="L46" t="s">
        <v>241</v>
      </c>
      <c r="M46" s="6">
        <v>77</v>
      </c>
      <c r="N46" s="9">
        <v>0.39857142857142852</v>
      </c>
      <c r="O46" s="11">
        <v>0.14285714285714285</v>
      </c>
      <c r="P46" s="11">
        <v>100.92857142857143</v>
      </c>
      <c r="Q46" s="9">
        <v>8.2171428571428571</v>
      </c>
      <c r="R46" s="11">
        <v>65.857142857142861</v>
      </c>
      <c r="S46" s="6">
        <v>3.5714285714285718E-3</v>
      </c>
      <c r="T46" s="6">
        <v>0</v>
      </c>
      <c r="U46" s="6">
        <v>3.357142857142857E-4</v>
      </c>
      <c r="V46" s="6">
        <v>4.7785714285714294</v>
      </c>
      <c r="W46" s="6">
        <v>0.17857142857142858</v>
      </c>
      <c r="X46" s="6">
        <v>146.64285714285714</v>
      </c>
      <c r="Y46" s="15">
        <v>4.3699999999999998E-3</v>
      </c>
      <c r="Z46" s="15">
        <v>0</v>
      </c>
      <c r="AA46" s="6">
        <v>0.21000000000000002</v>
      </c>
      <c r="AB46" s="6">
        <v>0.5</v>
      </c>
      <c r="AC46" s="6">
        <v>99.3</v>
      </c>
      <c r="AD46" s="6">
        <v>8.1500000000000021</v>
      </c>
      <c r="AE46" s="6">
        <v>61.7</v>
      </c>
      <c r="AF46" s="6">
        <v>1.5E-3</v>
      </c>
      <c r="AG46" s="6">
        <v>1.25E-3</v>
      </c>
      <c r="AH46" s="6">
        <v>1.6000000000000001E-3</v>
      </c>
      <c r="AI46" s="6">
        <v>5.09</v>
      </c>
      <c r="AJ46" s="6">
        <v>0.41600000000000004</v>
      </c>
      <c r="AK46">
        <v>143.6</v>
      </c>
      <c r="AL46">
        <v>0</v>
      </c>
      <c r="AM46">
        <v>2.142857142857143E-4</v>
      </c>
      <c r="AR46" t="str">
        <v>Buchans Junction</v>
      </c>
    </row>
    <row r="47" spans="1:44" x14ac:dyDescent="0.25">
      <c r="A47" s="5" t="s">
        <v>70</v>
      </c>
      <c r="B47" s="4"/>
      <c r="C47" s="4"/>
      <c r="H47" t="s">
        <v>649</v>
      </c>
      <c r="I47" t="s">
        <v>110</v>
      </c>
      <c r="J47" t="s">
        <v>651</v>
      </c>
      <c r="K47" t="s">
        <v>1289</v>
      </c>
      <c r="L47" t="s">
        <v>241</v>
      </c>
      <c r="M47" s="6">
        <v>77</v>
      </c>
      <c r="N47" s="9">
        <v>0.25294117647058822</v>
      </c>
      <c r="O47" s="11">
        <v>0.125</v>
      </c>
      <c r="P47" s="11">
        <v>111</v>
      </c>
      <c r="Q47" s="9">
        <v>8.1217647058823506</v>
      </c>
      <c r="R47" s="11">
        <v>100.47058823529412</v>
      </c>
      <c r="S47" s="6">
        <v>0</v>
      </c>
      <c r="T47" s="6">
        <v>0</v>
      </c>
      <c r="U47" s="6">
        <v>4.6705882352941191E-3</v>
      </c>
      <c r="V47" s="6">
        <v>3.4882352941176471</v>
      </c>
      <c r="W47" s="6">
        <v>0.11058823529411765</v>
      </c>
      <c r="X47" s="6">
        <v>155.8235294117647</v>
      </c>
      <c r="Y47" s="15">
        <v>0</v>
      </c>
      <c r="Z47" s="15">
        <v>0</v>
      </c>
      <c r="AA47" s="6">
        <v>19.624999999999996</v>
      </c>
      <c r="AB47" s="6">
        <v>0.6875</v>
      </c>
      <c r="AC47" s="6">
        <v>94.5625</v>
      </c>
      <c r="AD47" s="6">
        <v>7.9693749999999994</v>
      </c>
      <c r="AE47" s="6">
        <v>84.0625</v>
      </c>
      <c r="AF47" s="6">
        <v>0.5256249999999999</v>
      </c>
      <c r="AG47" s="6">
        <v>3.6437500000000005E-2</v>
      </c>
      <c r="AH47" s="6">
        <v>2.35625E-2</v>
      </c>
      <c r="AI47" s="6">
        <v>4.5625</v>
      </c>
      <c r="AJ47" s="6">
        <v>0.43437499999999996</v>
      </c>
      <c r="AK47">
        <v>141.75</v>
      </c>
      <c r="AL47">
        <v>0</v>
      </c>
      <c r="AM47">
        <v>0</v>
      </c>
      <c r="AR47" t="str">
        <v>Bunyan's Cove</v>
      </c>
    </row>
    <row r="48" spans="1:44" x14ac:dyDescent="0.25">
      <c r="A48" s="5" t="s">
        <v>71</v>
      </c>
      <c r="B48" s="4"/>
      <c r="C48" s="4"/>
      <c r="H48" t="s">
        <v>266</v>
      </c>
      <c r="I48" t="s">
        <v>266</v>
      </c>
      <c r="J48" t="s">
        <v>652</v>
      </c>
      <c r="K48" t="s">
        <v>1290</v>
      </c>
      <c r="L48" t="s">
        <v>579</v>
      </c>
      <c r="M48" s="6">
        <v>124</v>
      </c>
      <c r="N48" s="9">
        <v>0.67400000000000004</v>
      </c>
      <c r="O48" s="11">
        <v>32.130000000000003</v>
      </c>
      <c r="P48" s="11">
        <v>118.75</v>
      </c>
      <c r="Q48" s="9">
        <v>7.8709999999999996</v>
      </c>
      <c r="R48" s="11">
        <v>128.5</v>
      </c>
      <c r="S48" s="6">
        <v>0.12554999999999997</v>
      </c>
      <c r="T48" s="6">
        <v>2.9270000000000001E-2</v>
      </c>
      <c r="U48" s="6">
        <v>1.2130000000000002E-2</v>
      </c>
      <c r="V48" s="6">
        <v>2.7299999999999995</v>
      </c>
      <c r="W48" s="6">
        <v>9.0100000000000016</v>
      </c>
      <c r="X48" s="6">
        <v>179.65</v>
      </c>
      <c r="Y48" s="15">
        <v>0</v>
      </c>
      <c r="Z48" s="15">
        <v>0</v>
      </c>
      <c r="AA48" s="6">
        <v>1.2959999999999998</v>
      </c>
      <c r="AB48" s="6">
        <v>39.700000000000003</v>
      </c>
      <c r="AC48" s="6">
        <v>77.72999999999999</v>
      </c>
      <c r="AD48" s="6">
        <v>7.9809999999999999</v>
      </c>
      <c r="AE48" s="6">
        <v>84.9</v>
      </c>
      <c r="AF48" s="6">
        <v>0.13650000000000001</v>
      </c>
      <c r="AG48" s="6">
        <v>3.3560000000000006E-2</v>
      </c>
      <c r="AH48" s="6">
        <v>1.06E-3</v>
      </c>
      <c r="AI48" s="6">
        <v>1.73</v>
      </c>
      <c r="AJ48" s="6">
        <v>7.6400000000000006</v>
      </c>
      <c r="AK48">
        <v>115.5</v>
      </c>
      <c r="AL48">
        <v>0</v>
      </c>
      <c r="AM48">
        <v>0</v>
      </c>
      <c r="AR48" t="str">
        <v>Burgeo</v>
      </c>
    </row>
    <row r="49" spans="1:44" x14ac:dyDescent="0.25">
      <c r="A49" s="191" t="s">
        <v>59</v>
      </c>
      <c r="B49" s="191"/>
      <c r="C49" s="191"/>
      <c r="H49" t="s">
        <v>653</v>
      </c>
      <c r="I49" t="s">
        <v>267</v>
      </c>
      <c r="J49" t="s">
        <v>654</v>
      </c>
      <c r="K49" t="s">
        <v>1291</v>
      </c>
      <c r="L49" t="s">
        <v>579</v>
      </c>
      <c r="M49" s="6">
        <v>168</v>
      </c>
      <c r="N49" s="9">
        <v>2.6282051282051273</v>
      </c>
      <c r="O49" s="11">
        <v>37.051282051282051</v>
      </c>
      <c r="P49" s="11">
        <v>7.9666666666666668</v>
      </c>
      <c r="Q49" s="9">
        <v>6.6025641025641022</v>
      </c>
      <c r="R49" s="11">
        <v>7.4974358974358966</v>
      </c>
      <c r="S49" s="6">
        <v>0.56887179487179473</v>
      </c>
      <c r="T49" s="6">
        <v>1.2025641025641024E-2</v>
      </c>
      <c r="U49" s="6">
        <v>4.889743589743591E-3</v>
      </c>
      <c r="V49" s="6">
        <v>0.82051282051282048</v>
      </c>
      <c r="W49" s="6">
        <v>3.1825641025641032</v>
      </c>
      <c r="X49" s="6">
        <v>42.507692307692309</v>
      </c>
      <c r="Y49" s="15">
        <v>4.4559702970297016E-2</v>
      </c>
      <c r="Z49" s="15">
        <v>6.7194845360824748E-2</v>
      </c>
      <c r="AA49" s="6">
        <v>28.788235294117648</v>
      </c>
      <c r="AB49" s="6">
        <v>101.88235294117646</v>
      </c>
      <c r="AC49" s="6">
        <v>1.4417647058823528</v>
      </c>
      <c r="AD49" s="6">
        <v>6.0688235294117661</v>
      </c>
      <c r="AE49" s="6">
        <v>7.1733333333333329</v>
      </c>
      <c r="AF49" s="6">
        <v>0.99294117647058822</v>
      </c>
      <c r="AG49" s="6">
        <v>9.8058823529411782E-3</v>
      </c>
      <c r="AH49" s="6">
        <v>2.5235294117647061E-3</v>
      </c>
      <c r="AI49" s="6">
        <v>2.452941176470588</v>
      </c>
      <c r="AJ49" s="6">
        <v>7.0866666666666687</v>
      </c>
      <c r="AK49">
        <v>46.705882352941174</v>
      </c>
      <c r="AL49">
        <v>2.9974358974358973E-4</v>
      </c>
      <c r="AM49">
        <v>5.1282051282051286E-5</v>
      </c>
      <c r="AR49" t="str">
        <v>Burgoyne's Cove</v>
      </c>
    </row>
    <row r="50" spans="1:44" x14ac:dyDescent="0.25">
      <c r="A50" s="5" t="s">
        <v>69</v>
      </c>
      <c r="B50" s="4"/>
      <c r="C50" s="4"/>
      <c r="H50" t="s">
        <v>653</v>
      </c>
      <c r="I50" t="s">
        <v>268</v>
      </c>
      <c r="J50" t="s">
        <v>654</v>
      </c>
      <c r="K50" t="s">
        <v>1291</v>
      </c>
      <c r="L50" t="s">
        <v>579</v>
      </c>
      <c r="M50" s="6">
        <v>168</v>
      </c>
      <c r="N50" s="9">
        <v>2.6282051282051273</v>
      </c>
      <c r="O50" s="11">
        <v>37.051282051282051</v>
      </c>
      <c r="P50" s="11">
        <v>7.9666666666666668</v>
      </c>
      <c r="Q50" s="9">
        <v>6.6025641025641022</v>
      </c>
      <c r="R50" s="11">
        <v>7.4974358974358966</v>
      </c>
      <c r="S50" s="6">
        <v>0.56887179487179473</v>
      </c>
      <c r="T50" s="6">
        <v>1.2025641025641024E-2</v>
      </c>
      <c r="U50" s="6">
        <v>4.889743589743591E-3</v>
      </c>
      <c r="V50" s="6">
        <v>0.82051282051282048</v>
      </c>
      <c r="W50" s="6">
        <v>3.1825641025641032</v>
      </c>
      <c r="X50" s="6">
        <v>42.507692307692309</v>
      </c>
      <c r="Y50" s="15">
        <v>4.4559702970297016E-2</v>
      </c>
      <c r="Z50" s="15">
        <v>6.7194845360824748E-2</v>
      </c>
      <c r="AA50" s="6">
        <v>28.788235294117648</v>
      </c>
      <c r="AB50" s="6">
        <v>101.88235294117646</v>
      </c>
      <c r="AC50" s="6">
        <v>1.4417647058823528</v>
      </c>
      <c r="AD50" s="6">
        <v>6.0688235294117661</v>
      </c>
      <c r="AE50" s="6">
        <v>7.1733333333333329</v>
      </c>
      <c r="AF50" s="6">
        <v>0.99294117647058822</v>
      </c>
      <c r="AG50" s="6">
        <v>9.8058823529411782E-3</v>
      </c>
      <c r="AH50" s="6">
        <v>2.5235294117647061E-3</v>
      </c>
      <c r="AI50" s="6">
        <v>2.452941176470588</v>
      </c>
      <c r="AJ50" s="6">
        <v>7.0866666666666687</v>
      </c>
      <c r="AK50">
        <v>46.705882352941174</v>
      </c>
      <c r="AL50">
        <v>2.9974358974358973E-4</v>
      </c>
      <c r="AM50">
        <v>5.1282051282051286E-5</v>
      </c>
      <c r="AR50" t="str">
        <v>Burin</v>
      </c>
    </row>
    <row r="51" spans="1:44" x14ac:dyDescent="0.25">
      <c r="A51" s="5" t="s">
        <v>70</v>
      </c>
      <c r="B51" s="4"/>
      <c r="C51" s="4"/>
      <c r="H51" t="s">
        <v>112</v>
      </c>
      <c r="I51" t="s">
        <v>112</v>
      </c>
      <c r="J51" t="s">
        <v>655</v>
      </c>
      <c r="K51" t="s">
        <v>1292</v>
      </c>
      <c r="L51" t="s">
        <v>241</v>
      </c>
      <c r="M51" s="6">
        <v>511</v>
      </c>
      <c r="N51" s="9">
        <v>0.61941176470588222</v>
      </c>
      <c r="O51" s="11">
        <v>0.76470588235294112</v>
      </c>
      <c r="P51" s="11">
        <v>108</v>
      </c>
      <c r="Q51" s="9">
        <v>7.9935294117647047</v>
      </c>
      <c r="R51" s="11">
        <v>58.529411764705884</v>
      </c>
      <c r="S51" s="6">
        <v>1.764705882352941E-3</v>
      </c>
      <c r="T51" s="6">
        <v>3.0000000000000001E-3</v>
      </c>
      <c r="U51" s="6">
        <v>1.6970588235294116E-2</v>
      </c>
      <c r="V51" s="6">
        <v>9.8117647058823536</v>
      </c>
      <c r="W51" s="6">
        <v>0.85411764705882354</v>
      </c>
      <c r="X51" s="6">
        <v>207.11764705882354</v>
      </c>
      <c r="Y51" s="15">
        <v>1.0000000000000002E-2</v>
      </c>
      <c r="Z51" s="15">
        <v>1.06E-3</v>
      </c>
      <c r="AA51" s="6">
        <v>0.23166666666666672</v>
      </c>
      <c r="AB51" s="6">
        <v>1.1666666666666667</v>
      </c>
      <c r="AC51" s="6">
        <v>102.83333333333333</v>
      </c>
      <c r="AD51" s="6">
        <v>8.01</v>
      </c>
      <c r="AE51" s="6">
        <v>70.25</v>
      </c>
      <c r="AF51" s="6">
        <v>7.9166666666666691E-3</v>
      </c>
      <c r="AG51" s="6">
        <v>2.1274999999999999E-2</v>
      </c>
      <c r="AH51" s="6">
        <v>1.2250000000000002E-3</v>
      </c>
      <c r="AI51" s="6">
        <v>14.458333333333334</v>
      </c>
      <c r="AJ51" s="6">
        <v>0.5691666666666666</v>
      </c>
      <c r="AK51">
        <v>300</v>
      </c>
      <c r="AL51">
        <v>0</v>
      </c>
      <c r="AM51">
        <v>4.8588235294117653E-3</v>
      </c>
      <c r="AR51" t="str">
        <v>Burlington</v>
      </c>
    </row>
    <row r="52" spans="1:44" x14ac:dyDescent="0.25">
      <c r="A52" s="5" t="s">
        <v>71</v>
      </c>
      <c r="B52" s="4"/>
      <c r="C52" s="4"/>
      <c r="H52" t="s">
        <v>112</v>
      </c>
      <c r="I52" t="s">
        <v>113</v>
      </c>
      <c r="J52" t="s">
        <v>656</v>
      </c>
      <c r="K52" t="s">
        <v>1293</v>
      </c>
      <c r="L52" t="s">
        <v>241</v>
      </c>
      <c r="M52" s="6">
        <v>511</v>
      </c>
      <c r="N52" s="9">
        <v>0.3126666666666667</v>
      </c>
      <c r="O52" s="11">
        <v>4.34</v>
      </c>
      <c r="P52" s="11">
        <v>110.73333333333333</v>
      </c>
      <c r="Q52" s="9">
        <v>8.6973333333333311</v>
      </c>
      <c r="R52" s="11">
        <v>24.666666666666668</v>
      </c>
      <c r="S52" s="6">
        <v>0</v>
      </c>
      <c r="T52" s="6">
        <v>8.2466666666666678E-3</v>
      </c>
      <c r="U52" s="6">
        <v>1.9873333333333336E-3</v>
      </c>
      <c r="V52" s="6">
        <v>3.0133333333333336</v>
      </c>
      <c r="W52" s="6">
        <v>1.8533333333333328</v>
      </c>
      <c r="X52" s="6">
        <v>156.19999999999999</v>
      </c>
      <c r="Y52" s="15">
        <v>3.7894999999999998E-2</v>
      </c>
      <c r="Z52" s="15">
        <v>1.7545000000000002E-2</v>
      </c>
      <c r="AA52" s="6">
        <v>0.23333333333333331</v>
      </c>
      <c r="AB52" s="6">
        <v>4.8</v>
      </c>
      <c r="AC52" s="6">
        <v>108.33333333333333</v>
      </c>
      <c r="AD52" s="6">
        <v>8.9133333333333322</v>
      </c>
      <c r="AE52" s="6">
        <v>22.333333333333332</v>
      </c>
      <c r="AF52" s="6">
        <v>0</v>
      </c>
      <c r="AG52" s="6">
        <v>8.3333333333333332E-3</v>
      </c>
      <c r="AH52" s="6">
        <v>6.1333333333333335E-4</v>
      </c>
      <c r="AI52" s="6">
        <v>4.0333333333333332</v>
      </c>
      <c r="AJ52" s="6">
        <v>1.5666666666666667</v>
      </c>
      <c r="AK52">
        <v>154</v>
      </c>
      <c r="AL52">
        <v>0</v>
      </c>
      <c r="AM52">
        <v>9.166666666666665E-3</v>
      </c>
      <c r="AR52" t="str">
        <v>Burnt Islands</v>
      </c>
    </row>
    <row r="53" spans="1:44" x14ac:dyDescent="0.25">
      <c r="A53" s="191" t="s">
        <v>5</v>
      </c>
      <c r="B53" s="191"/>
      <c r="C53" s="191"/>
      <c r="H53" t="s">
        <v>112</v>
      </c>
      <c r="I53" t="s">
        <v>114</v>
      </c>
      <c r="J53" t="s">
        <v>657</v>
      </c>
      <c r="K53" t="s">
        <v>1294</v>
      </c>
      <c r="L53" t="s">
        <v>241</v>
      </c>
      <c r="M53" s="6">
        <v>511</v>
      </c>
      <c r="N53" s="9">
        <v>0.28823529411764709</v>
      </c>
      <c r="O53" s="11">
        <v>0.42941176470588233</v>
      </c>
      <c r="P53" s="11">
        <v>86.529411764705884</v>
      </c>
      <c r="Q53" s="9">
        <v>8.014705882352942</v>
      </c>
      <c r="R53" s="11">
        <v>67.058823529411768</v>
      </c>
      <c r="S53" s="6">
        <v>0</v>
      </c>
      <c r="T53" s="6">
        <v>2.0647058823529412E-3</v>
      </c>
      <c r="U53" s="6">
        <v>3.6588235294117643E-3</v>
      </c>
      <c r="V53" s="6">
        <v>10.282352941176471</v>
      </c>
      <c r="W53" s="6">
        <v>0.46588235294117641</v>
      </c>
      <c r="X53" s="6">
        <v>156.1764705882353</v>
      </c>
      <c r="Y53" s="15">
        <v>4.1220000000000007E-3</v>
      </c>
      <c r="Z53" s="15">
        <v>0</v>
      </c>
      <c r="AA53" s="6">
        <v>0.12222222222222223</v>
      </c>
      <c r="AB53" s="6">
        <v>2.8888888888888888</v>
      </c>
      <c r="AC53" s="6">
        <v>87.333333333333329</v>
      </c>
      <c r="AD53" s="6">
        <v>7.768888888888891</v>
      </c>
      <c r="AE53" s="6">
        <v>67.888888888888886</v>
      </c>
      <c r="AF53" s="6">
        <v>3.3333333333333335E-3</v>
      </c>
      <c r="AG53" s="6">
        <v>1.5444444444444443E-2</v>
      </c>
      <c r="AH53" s="6">
        <v>7.7777777777777784E-4</v>
      </c>
      <c r="AI53" s="6">
        <v>11.111111111111111</v>
      </c>
      <c r="AJ53" s="6">
        <v>0.32777777777777778</v>
      </c>
      <c r="AK53">
        <v>153.11111111111111</v>
      </c>
      <c r="AL53">
        <v>3.0588235294117644E-5</v>
      </c>
      <c r="AM53">
        <v>0</v>
      </c>
      <c r="AR53" t="str">
        <v>Campbellton</v>
      </c>
    </row>
    <row r="54" spans="1:44" x14ac:dyDescent="0.25">
      <c r="A54" s="5" t="s">
        <v>69</v>
      </c>
      <c r="H54" t="s">
        <v>112</v>
      </c>
      <c r="I54" t="s">
        <v>115</v>
      </c>
      <c r="J54" t="s">
        <v>658</v>
      </c>
      <c r="K54" t="s">
        <v>1295</v>
      </c>
      <c r="L54" t="s">
        <v>241</v>
      </c>
      <c r="M54" s="6">
        <v>511</v>
      </c>
      <c r="N54" s="9">
        <v>1.8235294117647056</v>
      </c>
      <c r="O54" s="11">
        <v>0.29411764705882354</v>
      </c>
      <c r="P54" s="11">
        <v>44.117647058823529</v>
      </c>
      <c r="Q54" s="9">
        <v>7.1117647058823543</v>
      </c>
      <c r="R54" s="11">
        <v>42.941176470588232</v>
      </c>
      <c r="S54" s="6">
        <v>2.9411764705882353E-2</v>
      </c>
      <c r="T54" s="6">
        <v>6.2941176470588235E-4</v>
      </c>
      <c r="U54" s="6">
        <v>1.733529411764706E-2</v>
      </c>
      <c r="V54" s="6">
        <v>6.4294117647058826</v>
      </c>
      <c r="W54" s="6">
        <v>0.46470588235294119</v>
      </c>
      <c r="X54" s="6">
        <v>125.52941176470588</v>
      </c>
      <c r="Y54" s="15">
        <v>1.6520000000000003E-3</v>
      </c>
      <c r="Z54" s="15">
        <v>0</v>
      </c>
      <c r="AA54" s="6">
        <v>0.50777777777777777</v>
      </c>
      <c r="AB54" s="6">
        <v>0.33333333333333331</v>
      </c>
      <c r="AC54" s="6">
        <v>41.222222222222221</v>
      </c>
      <c r="AD54" s="6">
        <v>6.7844444444444436</v>
      </c>
      <c r="AE54" s="6">
        <v>38.222222222222221</v>
      </c>
      <c r="AF54" s="6">
        <v>8.333333333333335E-3</v>
      </c>
      <c r="AG54" s="6">
        <v>1.1111111111111111E-3</v>
      </c>
      <c r="AH54" s="6">
        <v>7.3333333333333341E-3</v>
      </c>
      <c r="AI54" s="6">
        <v>6.4666666666666668</v>
      </c>
      <c r="AJ54" s="6">
        <v>0.38111111111111112</v>
      </c>
      <c r="AK54">
        <v>106</v>
      </c>
      <c r="AL54">
        <v>8.4117647058823522E-5</v>
      </c>
      <c r="AM54">
        <v>1.6058823529411766E-3</v>
      </c>
      <c r="AR54" t="str">
        <v>Canning's Cove</v>
      </c>
    </row>
    <row r="55" spans="1:44" x14ac:dyDescent="0.25">
      <c r="A55" s="5" t="s">
        <v>70</v>
      </c>
      <c r="H55" t="s">
        <v>269</v>
      </c>
      <c r="I55" t="s">
        <v>269</v>
      </c>
      <c r="J55" t="s">
        <v>634</v>
      </c>
      <c r="K55" t="s">
        <v>1296</v>
      </c>
      <c r="L55" t="s">
        <v>579</v>
      </c>
      <c r="M55" s="6">
        <v>3589</v>
      </c>
      <c r="N55" s="9">
        <v>0.5665</v>
      </c>
      <c r="O55" s="11">
        <v>22.875</v>
      </c>
      <c r="P55" s="11">
        <v>26.5</v>
      </c>
      <c r="Q55" s="9">
        <v>7.8697500000000007</v>
      </c>
      <c r="R55" s="11">
        <v>4.7249999999999996</v>
      </c>
      <c r="S55" s="6">
        <v>0.22174999999999997</v>
      </c>
      <c r="T55" s="6">
        <v>2.2412500000000009E-2</v>
      </c>
      <c r="U55" s="6">
        <v>4.3370000000000006E-2</v>
      </c>
      <c r="V55" s="6">
        <v>1.7375</v>
      </c>
      <c r="W55" s="6">
        <v>4.8724999999999996</v>
      </c>
      <c r="X55" s="6">
        <v>76.849999999999994</v>
      </c>
      <c r="Y55" s="15">
        <v>0.19110606060606058</v>
      </c>
      <c r="Z55" s="15">
        <v>0.24066478873239439</v>
      </c>
      <c r="AA55" s="6">
        <v>0.80594594594594593</v>
      </c>
      <c r="AB55" s="6">
        <v>32.5</v>
      </c>
      <c r="AC55" s="6">
        <v>2.4400000000000004</v>
      </c>
      <c r="AD55" s="6">
        <v>6.0440540540540537</v>
      </c>
      <c r="AE55" s="6">
        <v>3.7994117647058827</v>
      </c>
      <c r="AF55" s="6">
        <v>0.24088571428571426</v>
      </c>
      <c r="AG55" s="6">
        <v>4.1142857142857155E-2</v>
      </c>
      <c r="AH55" s="6">
        <v>1.9718181818181818E-3</v>
      </c>
      <c r="AI55" s="6">
        <v>2.7688571428571427</v>
      </c>
      <c r="AJ55" s="6">
        <v>4.6714285714285708</v>
      </c>
      <c r="AK55">
        <v>38.483870967741936</v>
      </c>
      <c r="AL55">
        <v>2.6400000000000002E-4</v>
      </c>
      <c r="AM55">
        <v>0</v>
      </c>
      <c r="AR55" t="str">
        <v>Cape Freels North</v>
      </c>
    </row>
    <row r="56" spans="1:44" x14ac:dyDescent="0.25">
      <c r="A56" s="5" t="s">
        <v>71</v>
      </c>
      <c r="H56" t="s">
        <v>270</v>
      </c>
      <c r="I56" t="s">
        <v>270</v>
      </c>
      <c r="J56" t="s">
        <v>648</v>
      </c>
      <c r="K56" t="s">
        <v>1287</v>
      </c>
      <c r="L56" t="s">
        <v>579</v>
      </c>
      <c r="M56" s="6">
        <v>3008</v>
      </c>
      <c r="N56" s="9">
        <v>0.67797468354430357</v>
      </c>
      <c r="O56" s="11">
        <v>0.51012658227848096</v>
      </c>
      <c r="P56" s="11">
        <v>8.3265822784810144</v>
      </c>
      <c r="Q56" s="9">
        <v>6.9915189873417729</v>
      </c>
      <c r="R56" s="11">
        <v>22.550632911392405</v>
      </c>
      <c r="S56" s="6">
        <v>0.1133607594936709</v>
      </c>
      <c r="T56" s="6">
        <v>8.9316455696202505E-3</v>
      </c>
      <c r="U56" s="6">
        <v>1.9421582278480991E-2</v>
      </c>
      <c r="V56" s="6">
        <v>12.994303797468353</v>
      </c>
      <c r="W56" s="6">
        <v>2.0954430379746825</v>
      </c>
      <c r="X56" s="6">
        <v>39.170886075949369</v>
      </c>
      <c r="Y56" s="15">
        <v>8.466815415821502E-2</v>
      </c>
      <c r="Z56" s="15">
        <v>6.9748333333333329E-2</v>
      </c>
      <c r="AA56" s="6">
        <v>0.69049999999999911</v>
      </c>
      <c r="AB56" s="6">
        <v>36.575000000000003</v>
      </c>
      <c r="AC56" s="6">
        <v>4.2016000000000009</v>
      </c>
      <c r="AD56" s="6">
        <v>6.4762499999999941</v>
      </c>
      <c r="AE56" s="6">
        <v>5.3166666666666664</v>
      </c>
      <c r="AF56" s="6">
        <v>0.10386666666666665</v>
      </c>
      <c r="AG56" s="6">
        <v>1.8053333333333237E-2</v>
      </c>
      <c r="AH56" s="6">
        <v>6.047945205479432E-3</v>
      </c>
      <c r="AI56" s="6">
        <v>1.3297333333333345</v>
      </c>
      <c r="AJ56" s="6">
        <v>5.1662500000000033</v>
      </c>
      <c r="AK56">
        <v>13.565753424657535</v>
      </c>
      <c r="AL56">
        <v>2.1892405063291144E-4</v>
      </c>
      <c r="AM56">
        <v>0</v>
      </c>
      <c r="AR56" t="str">
        <v>Cape St. George</v>
      </c>
    </row>
    <row r="57" spans="1:44" x14ac:dyDescent="0.25">
      <c r="H57" t="s">
        <v>659</v>
      </c>
      <c r="I57" t="s">
        <v>271</v>
      </c>
      <c r="J57" t="s">
        <v>660</v>
      </c>
      <c r="K57" t="s">
        <v>1297</v>
      </c>
      <c r="L57" t="s">
        <v>579</v>
      </c>
      <c r="M57" s="6">
        <v>247</v>
      </c>
      <c r="N57" s="9">
        <v>1.1200000000000001</v>
      </c>
      <c r="O57" s="11">
        <v>60.347826086956523</v>
      </c>
      <c r="P57" s="11">
        <v>2.4086956521739129</v>
      </c>
      <c r="Q57" s="9">
        <v>6.3860869565217389</v>
      </c>
      <c r="R57" s="11">
        <v>8.6217391304347828</v>
      </c>
      <c r="S57" s="6">
        <v>0.20321739130434779</v>
      </c>
      <c r="T57" s="6">
        <v>5.9295652173913062E-2</v>
      </c>
      <c r="U57" s="6">
        <v>1.4278260869565223E-2</v>
      </c>
      <c r="V57" s="6">
        <v>1.9434782608695653</v>
      </c>
      <c r="W57" s="6">
        <v>6.6608695652173893</v>
      </c>
      <c r="X57" s="6">
        <v>38.086956521739133</v>
      </c>
      <c r="Y57" s="15">
        <v>0</v>
      </c>
      <c r="Z57" s="15">
        <v>0</v>
      </c>
      <c r="AA57" s="6">
        <v>1.8976470588235297</v>
      </c>
      <c r="AB57" s="6">
        <v>57.647058823529413</v>
      </c>
      <c r="AC57" s="6">
        <v>2.6294117647058823</v>
      </c>
      <c r="AD57" s="6">
        <v>6.1252941176470586</v>
      </c>
      <c r="AE57" s="6">
        <v>5.054117647058824</v>
      </c>
      <c r="AF57" s="6">
        <v>0.22588235294117648</v>
      </c>
      <c r="AG57" s="6">
        <v>8.1000000000000003E-2</v>
      </c>
      <c r="AH57" s="6">
        <v>8.5294117647058843E-4</v>
      </c>
      <c r="AI57" s="6">
        <v>3.276470588235294</v>
      </c>
      <c r="AJ57" s="6">
        <v>6.1411764705882348</v>
      </c>
      <c r="AK57">
        <v>33.117647058823529</v>
      </c>
      <c r="AL57">
        <v>1.1269565217391308E-3</v>
      </c>
      <c r="AM57">
        <v>1.3478260869565219E-4</v>
      </c>
      <c r="AR57" t="str">
        <v>Caplin Cove-Southport</v>
      </c>
    </row>
    <row r="58" spans="1:44" x14ac:dyDescent="0.25">
      <c r="H58" t="s">
        <v>272</v>
      </c>
      <c r="I58" t="s">
        <v>272</v>
      </c>
      <c r="J58" t="s">
        <v>661</v>
      </c>
      <c r="K58" t="s">
        <v>1298</v>
      </c>
      <c r="L58" t="s">
        <v>579</v>
      </c>
      <c r="M58" s="6">
        <v>181</v>
      </c>
      <c r="N58" s="9">
        <v>1.3654838709677422</v>
      </c>
      <c r="O58" s="11">
        <v>154.03225806451613</v>
      </c>
      <c r="P58" s="11">
        <v>1.7225806451612902</v>
      </c>
      <c r="Q58" s="9">
        <v>5.9938709677419375</v>
      </c>
      <c r="R58" s="11">
        <v>6.5225806451612911</v>
      </c>
      <c r="S58" s="6">
        <v>0.6116129032258063</v>
      </c>
      <c r="T58" s="6">
        <v>0.13122580645161289</v>
      </c>
      <c r="U58" s="6">
        <v>0.31712903225806449</v>
      </c>
      <c r="V58" s="6">
        <v>1.4516129032258065</v>
      </c>
      <c r="W58" s="6">
        <v>15.374193548387096</v>
      </c>
      <c r="X58" s="6">
        <v>34.741935483870968</v>
      </c>
      <c r="Y58" s="15">
        <v>5.8817647058823523E-2</v>
      </c>
      <c r="Z58" s="15">
        <v>0.16200000000000001</v>
      </c>
      <c r="AA58" s="6">
        <v>0.91666666666666663</v>
      </c>
      <c r="AB58" s="6">
        <v>120.16666666666667</v>
      </c>
      <c r="AC58" s="6">
        <v>3.6183333333333336</v>
      </c>
      <c r="AD58" s="6">
        <v>6.1783333333333346</v>
      </c>
      <c r="AE58" s="6">
        <v>9.6</v>
      </c>
      <c r="AF58" s="6">
        <v>0.42749999999999999</v>
      </c>
      <c r="AG58" s="6">
        <v>5.2833333333333336E-2</v>
      </c>
      <c r="AH58" s="6">
        <v>1.6166666666666666E-3</v>
      </c>
      <c r="AI58" s="6">
        <v>1.6766666666666667</v>
      </c>
      <c r="AJ58" s="6">
        <v>12.116666666666667</v>
      </c>
      <c r="AK58">
        <v>27.833333333333332</v>
      </c>
      <c r="AL58">
        <v>1.7864516129032263E-3</v>
      </c>
      <c r="AM58">
        <v>0</v>
      </c>
      <c r="AR58" t="str">
        <v>Carbonear</v>
      </c>
    </row>
    <row r="59" spans="1:44" x14ac:dyDescent="0.25">
      <c r="H59" t="s">
        <v>273</v>
      </c>
      <c r="I59" t="s">
        <v>273</v>
      </c>
      <c r="J59" t="s">
        <v>646</v>
      </c>
      <c r="K59" t="s">
        <v>1285</v>
      </c>
      <c r="L59" t="s">
        <v>579</v>
      </c>
      <c r="M59" s="6">
        <v>117</v>
      </c>
      <c r="N59" s="9">
        <v>0.58309523809523778</v>
      </c>
      <c r="O59" s="11">
        <v>39.952380952380949</v>
      </c>
      <c r="P59" s="11">
        <v>97.61904761904762</v>
      </c>
      <c r="Q59" s="9">
        <v>7.9469047619047615</v>
      </c>
      <c r="R59" s="11">
        <v>104.61904761904762</v>
      </c>
      <c r="S59" s="6">
        <v>8.3976190476190496E-2</v>
      </c>
      <c r="T59" s="6">
        <v>7.7833333333333322E-3</v>
      </c>
      <c r="U59" s="6">
        <v>3.8733333333333321E-2</v>
      </c>
      <c r="V59" s="6">
        <v>1.7404761904761903</v>
      </c>
      <c r="W59" s="6">
        <v>8.1190476190476168</v>
      </c>
      <c r="X59" s="6">
        <v>143.5952380952381</v>
      </c>
      <c r="Y59" s="15">
        <v>0.13758510638297872</v>
      </c>
      <c r="Z59" s="15">
        <v>7.8687610619469023E-2</v>
      </c>
      <c r="AA59" s="6">
        <v>0.64545454545454561</v>
      </c>
      <c r="AB59" s="6">
        <v>51.18181818181818</v>
      </c>
      <c r="AC59" s="6">
        <v>90.954545454545453</v>
      </c>
      <c r="AD59" s="6">
        <v>7.8672727272727254</v>
      </c>
      <c r="AE59" s="6">
        <v>94.263636363636365</v>
      </c>
      <c r="AF59" s="6">
        <v>7.3545454545454553E-2</v>
      </c>
      <c r="AG59" s="6">
        <v>8.7454545454545458E-3</v>
      </c>
      <c r="AH59" s="6">
        <v>1.1909090909090912E-3</v>
      </c>
      <c r="AI59" s="6">
        <v>2.2818181818181817</v>
      </c>
      <c r="AJ59" s="6">
        <v>8.6090909090909076</v>
      </c>
      <c r="AK59">
        <v>122.81818181818181</v>
      </c>
      <c r="AL59">
        <v>0</v>
      </c>
      <c r="AM59">
        <v>0</v>
      </c>
      <c r="AR59" t="str">
        <v>Carmanville</v>
      </c>
    </row>
    <row r="60" spans="1:44" x14ac:dyDescent="0.25">
      <c r="H60" t="s">
        <v>274</v>
      </c>
      <c r="I60" t="s">
        <v>274</v>
      </c>
      <c r="J60" t="s">
        <v>662</v>
      </c>
      <c r="K60" t="s">
        <v>1299</v>
      </c>
      <c r="L60" t="s">
        <v>579</v>
      </c>
      <c r="M60" s="6">
        <v>171</v>
      </c>
      <c r="N60" s="9">
        <v>0.86181818181818171</v>
      </c>
      <c r="O60" s="11">
        <v>16.227272727272727</v>
      </c>
      <c r="P60" s="11">
        <v>29.045454545454547</v>
      </c>
      <c r="Q60" s="9">
        <v>7.3650000000000002</v>
      </c>
      <c r="R60" s="11">
        <v>28.90909090909091</v>
      </c>
      <c r="S60" s="6">
        <v>9.3909090909090942E-2</v>
      </c>
      <c r="T60" s="6">
        <v>2.386818181818182E-2</v>
      </c>
      <c r="U60" s="6">
        <v>9.3772727272727285E-2</v>
      </c>
      <c r="V60" s="6">
        <v>1.2363636363636363</v>
      </c>
      <c r="W60" s="6">
        <v>8.1090909090909076</v>
      </c>
      <c r="X60" s="6">
        <v>75.36363636363636</v>
      </c>
      <c r="Y60" s="15">
        <v>0.30019693877551018</v>
      </c>
      <c r="Z60" s="15">
        <v>0.3830615384615384</v>
      </c>
      <c r="AA60" s="6">
        <v>0.71269230769230763</v>
      </c>
      <c r="AB60" s="6">
        <v>39.92307692307692</v>
      </c>
      <c r="AC60" s="6">
        <v>18.400000000000002</v>
      </c>
      <c r="AD60" s="6">
        <v>7.059615384615384</v>
      </c>
      <c r="AE60" s="6">
        <v>22.4375</v>
      </c>
      <c r="AF60" s="6">
        <v>0.10326923076923075</v>
      </c>
      <c r="AG60" s="6">
        <v>1.8561538461538463E-2</v>
      </c>
      <c r="AH60" s="6">
        <v>2.3911538461538462E-3</v>
      </c>
      <c r="AI60" s="6">
        <v>1.5134615384615384</v>
      </c>
      <c r="AJ60" s="6">
        <v>7.0099999999999989</v>
      </c>
      <c r="AK60">
        <v>42</v>
      </c>
      <c r="AL60">
        <v>6.1818181818181818E-5</v>
      </c>
      <c r="AM60">
        <v>0</v>
      </c>
      <c r="AR60" t="str">
        <v>Cartwright</v>
      </c>
    </row>
    <row r="61" spans="1:44" x14ac:dyDescent="0.25">
      <c r="H61" t="s">
        <v>663</v>
      </c>
      <c r="I61" t="s">
        <v>275</v>
      </c>
      <c r="J61" t="s">
        <v>664</v>
      </c>
      <c r="K61" t="s">
        <v>1300</v>
      </c>
      <c r="L61" t="s">
        <v>579</v>
      </c>
      <c r="M61" s="6">
        <v>750</v>
      </c>
      <c r="N61" s="9">
        <v>0.51347222222222222</v>
      </c>
      <c r="O61" s="11">
        <v>17.738888888888891</v>
      </c>
      <c r="P61" s="11">
        <v>1.6930555555555555</v>
      </c>
      <c r="Q61" s="9">
        <v>6.0066666666666668</v>
      </c>
      <c r="R61" s="11">
        <v>4.9375</v>
      </c>
      <c r="S61" s="6">
        <v>9.9124999999999977E-2</v>
      </c>
      <c r="T61" s="6">
        <v>8.6361111111111152E-3</v>
      </c>
      <c r="U61" s="6">
        <v>0.13890555555555559</v>
      </c>
      <c r="V61" s="6">
        <v>1.7666666666666666</v>
      </c>
      <c r="W61" s="6">
        <v>5.1194444444444445</v>
      </c>
      <c r="X61" s="6">
        <v>30.611111111111111</v>
      </c>
      <c r="Y61" s="15">
        <v>9.3613928571428542E-2</v>
      </c>
      <c r="Z61" s="15">
        <v>0.13626213592233014</v>
      </c>
      <c r="AA61" s="6">
        <v>0.47740740740740734</v>
      </c>
      <c r="AB61" s="6">
        <v>26.296296296296298</v>
      </c>
      <c r="AC61" s="6">
        <v>4.1555555555555577</v>
      </c>
      <c r="AD61" s="6">
        <v>6.4692592592592604</v>
      </c>
      <c r="AE61" s="6">
        <v>2.8384615384615386</v>
      </c>
      <c r="AF61" s="6">
        <v>7.3851851851851849E-2</v>
      </c>
      <c r="AG61" s="6">
        <v>1.5629629629629632E-2</v>
      </c>
      <c r="AH61" s="6">
        <v>4.4555555555555572E-3</v>
      </c>
      <c r="AI61" s="6">
        <v>2.1422222222222222</v>
      </c>
      <c r="AJ61" s="6">
        <v>4.5634615384615378</v>
      </c>
      <c r="AK61">
        <v>25.416666666666668</v>
      </c>
      <c r="AL61">
        <v>9.1305555555555584E-4</v>
      </c>
      <c r="AM61">
        <v>0</v>
      </c>
      <c r="AR61" t="str">
        <v>Castor River North</v>
      </c>
    </row>
    <row r="62" spans="1:44" x14ac:dyDescent="0.25">
      <c r="H62" t="s">
        <v>665</v>
      </c>
      <c r="I62" t="s">
        <v>126</v>
      </c>
      <c r="J62" t="s">
        <v>666</v>
      </c>
      <c r="K62" t="s">
        <v>1301</v>
      </c>
      <c r="L62" t="s">
        <v>241</v>
      </c>
      <c r="M62" s="6">
        <v>86</v>
      </c>
      <c r="N62" s="9">
        <v>0.3066666666666667</v>
      </c>
      <c r="O62" s="11">
        <v>0.27777777777777779</v>
      </c>
      <c r="P62" s="11">
        <v>115.61111111111111</v>
      </c>
      <c r="Q62" s="9">
        <v>8.0605555555555561</v>
      </c>
      <c r="R62" s="11">
        <v>145.38888888888889</v>
      </c>
      <c r="S62" s="6">
        <v>1.8777777777777775E-2</v>
      </c>
      <c r="T62" s="6">
        <v>0.10783333333333334</v>
      </c>
      <c r="U62" s="6">
        <v>2.2333333333333341E-3</v>
      </c>
      <c r="V62" s="6">
        <v>14.166666666666666</v>
      </c>
      <c r="W62" s="6">
        <v>0.68388888888888888</v>
      </c>
      <c r="X62" s="6">
        <v>246.05555555555554</v>
      </c>
      <c r="Y62" s="15">
        <v>0</v>
      </c>
      <c r="Z62" s="15">
        <v>0</v>
      </c>
      <c r="AA62" s="6">
        <v>0.32222222222222219</v>
      </c>
      <c r="AB62" s="6">
        <v>2.2222222222222223</v>
      </c>
      <c r="AC62" s="6">
        <v>112.55555555555556</v>
      </c>
      <c r="AD62" s="6">
        <v>7.9333333333333336</v>
      </c>
      <c r="AE62" s="6">
        <v>125.66666666666667</v>
      </c>
      <c r="AF62" s="6">
        <v>2.7777777777777776E-2</v>
      </c>
      <c r="AG62" s="6">
        <v>0.19422222222222224</v>
      </c>
      <c r="AH62" s="6">
        <v>1.0744444444444444E-2</v>
      </c>
      <c r="AI62" s="6">
        <v>14.333333333333334</v>
      </c>
      <c r="AJ62" s="6">
        <v>0.49</v>
      </c>
      <c r="AK62">
        <v>217.77777777777777</v>
      </c>
      <c r="AL62">
        <v>0</v>
      </c>
      <c r="AM62">
        <v>0</v>
      </c>
      <c r="AR62" t="str">
        <v>Castor River South</v>
      </c>
    </row>
    <row r="63" spans="1:44" x14ac:dyDescent="0.25">
      <c r="H63" t="s">
        <v>665</v>
      </c>
      <c r="I63" t="s">
        <v>132</v>
      </c>
      <c r="J63" t="s">
        <v>667</v>
      </c>
      <c r="K63" t="s">
        <v>1302</v>
      </c>
      <c r="L63" t="s">
        <v>241</v>
      </c>
      <c r="M63" s="6">
        <v>86</v>
      </c>
      <c r="N63" s="9">
        <v>0.35047619047619044</v>
      </c>
      <c r="O63" s="11">
        <v>4.3095238095238093</v>
      </c>
      <c r="P63" s="11">
        <v>119.47619047619048</v>
      </c>
      <c r="Q63" s="9">
        <v>7.8176190476190488</v>
      </c>
      <c r="R63" s="11">
        <v>135</v>
      </c>
      <c r="S63" s="6">
        <v>1.5476190476190473E-2</v>
      </c>
      <c r="T63" s="6">
        <v>0.41617619047619042</v>
      </c>
      <c r="U63" s="6">
        <v>1.5580952380952383E-2</v>
      </c>
      <c r="V63" s="6">
        <v>8.1476190476190453</v>
      </c>
      <c r="W63" s="6">
        <v>2.1523809523809527</v>
      </c>
      <c r="X63" s="6">
        <v>214.1904761904762</v>
      </c>
      <c r="Y63" s="15">
        <v>0</v>
      </c>
      <c r="Z63" s="15">
        <v>0</v>
      </c>
      <c r="AA63" s="6">
        <v>0.26333333333333336</v>
      </c>
      <c r="AB63" s="6">
        <v>4.3000000000000007</v>
      </c>
      <c r="AC63" s="6">
        <v>116.22222222222223</v>
      </c>
      <c r="AD63" s="6">
        <v>7.6255555555555565</v>
      </c>
      <c r="AE63" s="6">
        <v>122.66666666666667</v>
      </c>
      <c r="AF63" s="6">
        <v>0.02</v>
      </c>
      <c r="AG63" s="6">
        <v>0.47166666666666668</v>
      </c>
      <c r="AH63" s="6">
        <v>4.8888888888888905E-3</v>
      </c>
      <c r="AI63" s="6">
        <v>9.3333333333333339</v>
      </c>
      <c r="AJ63" s="6">
        <v>2.2333333333333329</v>
      </c>
      <c r="AK63">
        <v>198.11111111111111</v>
      </c>
      <c r="AL63">
        <v>0</v>
      </c>
      <c r="AM63">
        <v>1.7142857142857143E-4</v>
      </c>
      <c r="AR63" t="str">
        <v>Cavendish</v>
      </c>
    </row>
    <row r="64" spans="1:44" x14ac:dyDescent="0.25">
      <c r="H64" t="s">
        <v>665</v>
      </c>
      <c r="I64" t="s">
        <v>174</v>
      </c>
      <c r="J64" t="s">
        <v>668</v>
      </c>
      <c r="K64" t="s">
        <v>1303</v>
      </c>
      <c r="L64" t="s">
        <v>241</v>
      </c>
      <c r="M64" s="6">
        <v>86</v>
      </c>
      <c r="N64" s="9">
        <v>0.18411764705882355</v>
      </c>
      <c r="O64" s="11">
        <v>0.3235294117647059</v>
      </c>
      <c r="P64" s="11">
        <v>36.764705882352942</v>
      </c>
      <c r="Q64" s="9">
        <v>7.0941176470588232</v>
      </c>
      <c r="R64" s="11">
        <v>32.117647058823529</v>
      </c>
      <c r="S64" s="6">
        <v>0</v>
      </c>
      <c r="T64" s="6">
        <v>0</v>
      </c>
      <c r="U64" s="6">
        <v>1.2941176470588237E-2</v>
      </c>
      <c r="V64" s="6">
        <v>3.2117647058823531</v>
      </c>
      <c r="W64" s="6">
        <v>0.26647058823529407</v>
      </c>
      <c r="X64" s="6">
        <v>67</v>
      </c>
      <c r="Y64" s="15">
        <v>0</v>
      </c>
      <c r="Z64" s="15">
        <v>0</v>
      </c>
      <c r="AA64" s="6">
        <v>0.23499999999999996</v>
      </c>
      <c r="AB64" s="6">
        <v>1.2</v>
      </c>
      <c r="AC64" s="6">
        <v>37.700000000000003</v>
      </c>
      <c r="AD64" s="6">
        <v>6.963000000000001</v>
      </c>
      <c r="AE64" s="6">
        <v>33.6</v>
      </c>
      <c r="AF64" s="6">
        <v>1.5E-3</v>
      </c>
      <c r="AG64" s="6">
        <v>1E-3</v>
      </c>
      <c r="AH64" s="6">
        <v>6.3499999999999997E-3</v>
      </c>
      <c r="AI64" s="6">
        <v>3.6799999999999997</v>
      </c>
      <c r="AJ64" s="6">
        <v>0.27</v>
      </c>
      <c r="AK64">
        <v>66.5</v>
      </c>
      <c r="AL64">
        <v>3.1176470588235291E-5</v>
      </c>
      <c r="AM64">
        <v>0</v>
      </c>
      <c r="AR64" t="str">
        <v>Centreville-Wareham-Trinity</v>
      </c>
    </row>
    <row r="65" spans="8:44" x14ac:dyDescent="0.25">
      <c r="H65" t="s">
        <v>669</v>
      </c>
      <c r="I65" t="s">
        <v>276</v>
      </c>
      <c r="J65" t="s">
        <v>670</v>
      </c>
      <c r="K65" t="s">
        <v>1304</v>
      </c>
      <c r="L65" t="s">
        <v>579</v>
      </c>
      <c r="M65" s="6">
        <v>396</v>
      </c>
      <c r="N65" s="9">
        <v>0.41395833333333321</v>
      </c>
      <c r="O65" s="11">
        <v>10.433333333333334</v>
      </c>
      <c r="P65" s="11">
        <v>2.3874999999999997</v>
      </c>
      <c r="Q65" s="9">
        <v>5.9504166666666665</v>
      </c>
      <c r="R65" s="11">
        <v>4.2333333333333334</v>
      </c>
      <c r="S65" s="6">
        <v>4.0500000000000022E-2</v>
      </c>
      <c r="T65" s="6">
        <v>3.9125000000000002E-3</v>
      </c>
      <c r="U65" s="6">
        <v>0.31889583333333332</v>
      </c>
      <c r="V65" s="6">
        <v>1.2250000000000003</v>
      </c>
      <c r="W65" s="6">
        <v>3.7747916666666659</v>
      </c>
      <c r="X65" s="6">
        <v>24.375</v>
      </c>
      <c r="Y65" s="15">
        <v>6.1538207547169807E-2</v>
      </c>
      <c r="Z65" s="15">
        <v>0.1037219696969697</v>
      </c>
      <c r="AA65" s="6">
        <v>0.51679999999999993</v>
      </c>
      <c r="AB65" s="6">
        <v>18.079999999999998</v>
      </c>
      <c r="AC65" s="6">
        <v>2.4783999999999993</v>
      </c>
      <c r="AD65" s="6">
        <v>6.24</v>
      </c>
      <c r="AE65" s="6">
        <v>2.0428571428571431</v>
      </c>
      <c r="AF65" s="6">
        <v>6.1279999999999966E-2</v>
      </c>
      <c r="AG65" s="6">
        <v>2.355599999999999E-2</v>
      </c>
      <c r="AH65" s="6">
        <v>2.1719999999999979E-2</v>
      </c>
      <c r="AI65" s="6">
        <v>1.5440000000000003</v>
      </c>
      <c r="AJ65" s="6">
        <v>3.5434782608695645</v>
      </c>
      <c r="AK65">
        <v>17.84</v>
      </c>
      <c r="AL65">
        <v>7.8208333333333352E-4</v>
      </c>
      <c r="AM65">
        <v>6.4583333333333336E-5</v>
      </c>
      <c r="AR65" t="str">
        <v>Chance Cove</v>
      </c>
    </row>
    <row r="66" spans="8:44" x14ac:dyDescent="0.25">
      <c r="H66" t="s">
        <v>669</v>
      </c>
      <c r="I66" t="s">
        <v>117</v>
      </c>
      <c r="J66" t="s">
        <v>671</v>
      </c>
      <c r="K66" t="s">
        <v>1305</v>
      </c>
      <c r="L66" t="s">
        <v>241</v>
      </c>
      <c r="M66" s="6">
        <v>396</v>
      </c>
      <c r="N66" s="9">
        <v>0.28450000000000003</v>
      </c>
      <c r="O66" s="11">
        <v>2.63</v>
      </c>
      <c r="P66" s="11">
        <v>61.924999999999997</v>
      </c>
      <c r="Q66" s="9">
        <v>7.7439999999999998</v>
      </c>
      <c r="R66" s="11">
        <v>78.47999999999999</v>
      </c>
      <c r="S66" s="6">
        <v>7.000000000000001E-3</v>
      </c>
      <c r="T66" s="6">
        <v>1.3750000000000001E-3</v>
      </c>
      <c r="U66" s="6">
        <v>9.0650000000000001E-3</v>
      </c>
      <c r="V66" s="6">
        <v>19.705000000000002</v>
      </c>
      <c r="W66" s="6">
        <v>0.89499999999999991</v>
      </c>
      <c r="X66" s="6">
        <v>128.30000000000001</v>
      </c>
      <c r="Y66" s="15">
        <v>1.9708333333333331E-2</v>
      </c>
      <c r="Z66" s="15">
        <v>8.0000000000000004E-4</v>
      </c>
      <c r="AA66" s="6">
        <v>10.484999999999996</v>
      </c>
      <c r="AB66" s="6">
        <v>0.45</v>
      </c>
      <c r="AC66" s="6">
        <v>75.400000000000006</v>
      </c>
      <c r="AD66" s="6">
        <v>7.8059999999999992</v>
      </c>
      <c r="AE66" s="6">
        <v>83.1</v>
      </c>
      <c r="AF66" s="6">
        <v>2E-3</v>
      </c>
      <c r="AG66" s="6">
        <v>1.8249999999999998E-3</v>
      </c>
      <c r="AH66" s="6">
        <v>4.7500000000000005E-4</v>
      </c>
      <c r="AI66" s="6">
        <v>21.1</v>
      </c>
      <c r="AJ66" s="6">
        <v>0.25</v>
      </c>
      <c r="AK66">
        <v>146.30000000000001</v>
      </c>
      <c r="AL66">
        <v>6.6250000000000011E-4</v>
      </c>
      <c r="AM66">
        <v>2.2350000000000004E-3</v>
      </c>
      <c r="AR66" t="str">
        <v>Chanceport</v>
      </c>
    </row>
    <row r="67" spans="8:44" x14ac:dyDescent="0.25">
      <c r="H67" t="s">
        <v>277</v>
      </c>
      <c r="I67" t="s">
        <v>277</v>
      </c>
      <c r="J67" t="s">
        <v>672</v>
      </c>
      <c r="K67" t="s">
        <v>1306</v>
      </c>
      <c r="L67" t="s">
        <v>579</v>
      </c>
      <c r="M67" s="6">
        <v>696</v>
      </c>
      <c r="N67" s="9">
        <v>0.65763157894736823</v>
      </c>
      <c r="O67" s="11">
        <v>25.773684210526316</v>
      </c>
      <c r="P67" s="11">
        <v>2.7552631578947371</v>
      </c>
      <c r="Q67" s="9">
        <v>6.0347368421052634</v>
      </c>
      <c r="R67" s="11">
        <v>5.4999999999999991</v>
      </c>
      <c r="S67" s="6">
        <v>0.17115789473684212</v>
      </c>
      <c r="T67" s="6">
        <v>2.7389473684210526E-2</v>
      </c>
      <c r="U67" s="6">
        <v>0.29610263157894734</v>
      </c>
      <c r="V67" s="6">
        <v>0.13421052631578947</v>
      </c>
      <c r="W67" s="6">
        <v>5.0394736842105265</v>
      </c>
      <c r="X67" s="6">
        <v>14.918421052631578</v>
      </c>
      <c r="Y67" s="15">
        <v>5.7648000000000012E-2</v>
      </c>
      <c r="Z67" s="15">
        <v>0.12255142857142858</v>
      </c>
      <c r="AA67" s="6">
        <v>0.92500000000000016</v>
      </c>
      <c r="AB67" s="6">
        <v>41.42307692307692</v>
      </c>
      <c r="AC67" s="6">
        <v>4.2103846153846165</v>
      </c>
      <c r="AD67" s="6">
        <v>6.558461538461537</v>
      </c>
      <c r="AE67" s="6">
        <v>5.2352941176470589</v>
      </c>
      <c r="AF67" s="6">
        <v>0.18030769230769234</v>
      </c>
      <c r="AG67" s="6">
        <v>3.2653846153846144E-2</v>
      </c>
      <c r="AH67" s="6">
        <v>1.730769230769231E-3</v>
      </c>
      <c r="AI67" s="6">
        <v>0.94115384615384634</v>
      </c>
      <c r="AJ67" s="6">
        <v>5.346000000000001</v>
      </c>
      <c r="AK67">
        <v>14.129166666666668</v>
      </c>
      <c r="AL67">
        <v>1.4515789473684212E-3</v>
      </c>
      <c r="AM67">
        <v>0</v>
      </c>
      <c r="AR67" t="str">
        <v>Change Islands</v>
      </c>
    </row>
    <row r="68" spans="8:44" x14ac:dyDescent="0.25">
      <c r="H68" t="s">
        <v>277</v>
      </c>
      <c r="I68" t="s">
        <v>278</v>
      </c>
      <c r="J68" t="s">
        <v>672</v>
      </c>
      <c r="K68" t="s">
        <v>1306</v>
      </c>
      <c r="L68" t="s">
        <v>579</v>
      </c>
      <c r="M68" s="6">
        <v>696</v>
      </c>
      <c r="N68" s="9">
        <v>0.65763157894736823</v>
      </c>
      <c r="O68" s="11">
        <v>25.773684210526316</v>
      </c>
      <c r="P68" s="11">
        <v>2.7552631578947371</v>
      </c>
      <c r="Q68" s="9">
        <v>6.0347368421052634</v>
      </c>
      <c r="R68" s="11">
        <v>5.4999999999999991</v>
      </c>
      <c r="S68" s="6">
        <v>0.17115789473684212</v>
      </c>
      <c r="T68" s="6">
        <v>2.7389473684210526E-2</v>
      </c>
      <c r="U68" s="6">
        <v>0.29610263157894734</v>
      </c>
      <c r="V68" s="6">
        <v>0.13421052631578947</v>
      </c>
      <c r="W68" s="6">
        <v>5.0394736842105265</v>
      </c>
      <c r="X68" s="6">
        <v>14.918421052631578</v>
      </c>
      <c r="Y68" s="15">
        <v>5.7648000000000012E-2</v>
      </c>
      <c r="Z68" s="15">
        <v>0.12255142857142858</v>
      </c>
      <c r="AA68" s="6">
        <v>0.92500000000000016</v>
      </c>
      <c r="AB68" s="6">
        <v>41.42307692307692</v>
      </c>
      <c r="AC68" s="6">
        <v>4.2103846153846165</v>
      </c>
      <c r="AD68" s="6">
        <v>6.558461538461537</v>
      </c>
      <c r="AE68" s="6">
        <v>5.2352941176470589</v>
      </c>
      <c r="AF68" s="6">
        <v>0.18030769230769234</v>
      </c>
      <c r="AG68" s="6">
        <v>3.2653846153846144E-2</v>
      </c>
      <c r="AH68" s="6">
        <v>1.730769230769231E-3</v>
      </c>
      <c r="AI68" s="6">
        <v>0.94115384615384634</v>
      </c>
      <c r="AJ68" s="6">
        <v>5.346000000000001</v>
      </c>
      <c r="AK68">
        <v>14.129166666666668</v>
      </c>
      <c r="AL68">
        <v>1.4515789473684212E-3</v>
      </c>
      <c r="AM68">
        <v>0</v>
      </c>
      <c r="AR68" t="str">
        <v>Channel-Port aux Basques</v>
      </c>
    </row>
    <row r="69" spans="8:44" x14ac:dyDescent="0.25">
      <c r="H69" t="s">
        <v>279</v>
      </c>
      <c r="I69" t="s">
        <v>279</v>
      </c>
      <c r="J69" t="s">
        <v>673</v>
      </c>
      <c r="K69" t="s">
        <v>1307</v>
      </c>
      <c r="L69" t="s">
        <v>579</v>
      </c>
      <c r="M69" s="6">
        <v>79</v>
      </c>
      <c r="N69" s="9">
        <v>0.82333333333333314</v>
      </c>
      <c r="O69" s="11">
        <v>24.171428571428571</v>
      </c>
      <c r="P69" s="11">
        <v>6.3190476190476188</v>
      </c>
      <c r="Q69" s="9">
        <v>6.6485714285714286</v>
      </c>
      <c r="R69" s="11">
        <v>5.8761904761904757</v>
      </c>
      <c r="S69" s="6">
        <v>0.12176190476190477</v>
      </c>
      <c r="T69" s="6">
        <v>1.6947619047619052E-2</v>
      </c>
      <c r="U69" s="6">
        <v>6.9142857142857145E-2</v>
      </c>
      <c r="V69" s="6">
        <v>4.7619047619047616E-2</v>
      </c>
      <c r="W69" s="6">
        <v>7.2380952380952381</v>
      </c>
      <c r="X69" s="6">
        <v>23.333333333333332</v>
      </c>
      <c r="Y69" s="15">
        <v>0.10488750000000001</v>
      </c>
      <c r="Z69" s="15">
        <v>0.1182467741935484</v>
      </c>
      <c r="AA69" s="6">
        <v>1.4788888888888887</v>
      </c>
      <c r="AB69" s="6">
        <v>40.388888888888886</v>
      </c>
      <c r="AC69" s="6">
        <v>4.7055555555555557</v>
      </c>
      <c r="AD69" s="6">
        <v>6.3999999999999986</v>
      </c>
      <c r="AE69" s="6">
        <v>5.081818181818182</v>
      </c>
      <c r="AF69" s="6">
        <v>0.11855555555555553</v>
      </c>
      <c r="AG69" s="6">
        <v>7.1666666666666684E-3</v>
      </c>
      <c r="AH69" s="6">
        <v>1.5833333333333333E-3</v>
      </c>
      <c r="AI69" s="6">
        <v>1.0211111111111111</v>
      </c>
      <c r="AJ69" s="6">
        <v>6.408823529411765</v>
      </c>
      <c r="AK69">
        <v>12.8125</v>
      </c>
      <c r="AL69">
        <v>8.1238095238095245E-4</v>
      </c>
      <c r="AM69">
        <v>0</v>
      </c>
      <c r="AR69" t="str">
        <v>Charlottetown (Labrador)</v>
      </c>
    </row>
    <row r="70" spans="8:44" x14ac:dyDescent="0.25">
      <c r="H70" t="s">
        <v>118</v>
      </c>
      <c r="I70" t="s">
        <v>118</v>
      </c>
      <c r="J70" t="s">
        <v>674</v>
      </c>
      <c r="K70" t="s">
        <v>1308</v>
      </c>
      <c r="L70" t="s">
        <v>241</v>
      </c>
      <c r="M70" s="6">
        <v>467</v>
      </c>
      <c r="N70" s="9">
        <v>2.8277777777777775</v>
      </c>
      <c r="O70" s="11">
        <v>22.611111111111111</v>
      </c>
      <c r="P70" s="11">
        <v>43.611111111111114</v>
      </c>
      <c r="Q70" s="9">
        <v>7.0377777777777784</v>
      </c>
      <c r="R70" s="11">
        <v>44.555555555555557</v>
      </c>
      <c r="S70" s="6">
        <v>0.97000000000000008</v>
      </c>
      <c r="T70" s="6">
        <v>0.11500000000000002</v>
      </c>
      <c r="U70" s="6">
        <v>9.3333333333333338E-2</v>
      </c>
      <c r="V70" s="6">
        <v>7.7611111111111102</v>
      </c>
      <c r="W70" s="6">
        <v>2.272222222222223</v>
      </c>
      <c r="X70" s="6">
        <v>138.55555555555554</v>
      </c>
      <c r="Y70" s="15">
        <v>2.6165384615384618E-2</v>
      </c>
      <c r="Z70" s="15">
        <v>3.7903999999999993E-2</v>
      </c>
      <c r="AA70" s="6">
        <v>4.3</v>
      </c>
      <c r="AB70" s="6">
        <v>14.152941176470588</v>
      </c>
      <c r="AC70" s="6">
        <v>40.470588235294116</v>
      </c>
      <c r="AD70" s="6">
        <v>6.8447058823529412</v>
      </c>
      <c r="AE70" s="6">
        <v>41.705882352941174</v>
      </c>
      <c r="AF70" s="6">
        <v>0.98647058823529432</v>
      </c>
      <c r="AG70" s="6">
        <v>0.23117647058823529</v>
      </c>
      <c r="AH70" s="6">
        <v>3.9058823529411771E-2</v>
      </c>
      <c r="AI70" s="6">
        <v>8.2705882352941167</v>
      </c>
      <c r="AJ70" s="6">
        <v>2.2235294117647055</v>
      </c>
      <c r="AK70">
        <v>126.64705882352941</v>
      </c>
      <c r="AL70">
        <v>2.4666666666666668E-4</v>
      </c>
      <c r="AM70">
        <v>4.9444444444444449E-4</v>
      </c>
      <c r="AR70" t="str">
        <v>Churchill Falls</v>
      </c>
    </row>
    <row r="71" spans="8:44" x14ac:dyDescent="0.25">
      <c r="H71" t="s">
        <v>280</v>
      </c>
      <c r="I71" t="s">
        <v>280</v>
      </c>
      <c r="J71" t="s">
        <v>634</v>
      </c>
      <c r="K71" t="s">
        <v>1309</v>
      </c>
      <c r="L71" t="s">
        <v>579</v>
      </c>
      <c r="M71" s="6">
        <v>1464</v>
      </c>
      <c r="N71" s="9">
        <v>0.56482758620689666</v>
      </c>
      <c r="O71" s="11">
        <v>32.800000000000004</v>
      </c>
      <c r="P71" s="11">
        <v>11.789655172413791</v>
      </c>
      <c r="Q71" s="9">
        <v>6.2696551724137937</v>
      </c>
      <c r="R71" s="11">
        <v>3.1931034482758625</v>
      </c>
      <c r="S71" s="6">
        <v>0.37620689655172412</v>
      </c>
      <c r="T71" s="6">
        <v>1.8789655172413794E-2</v>
      </c>
      <c r="U71" s="6">
        <v>0.14613793103448275</v>
      </c>
      <c r="V71" s="6">
        <v>1.1000000000000001</v>
      </c>
      <c r="W71" s="6">
        <v>9.072413793103447</v>
      </c>
      <c r="X71" s="6">
        <v>51.793103448275865</v>
      </c>
      <c r="Y71" s="15">
        <v>0.2476836734693878</v>
      </c>
      <c r="Z71" s="15">
        <v>0.35869402985074628</v>
      </c>
      <c r="AA71" s="6">
        <v>1.0017857142857143</v>
      </c>
      <c r="AB71" s="6">
        <v>135.10714285714286</v>
      </c>
      <c r="AC71" s="6">
        <v>0.59111111111111114</v>
      </c>
      <c r="AD71" s="6">
        <v>5.0903571428571439</v>
      </c>
      <c r="AE71" s="6">
        <v>1.0866666666666667</v>
      </c>
      <c r="AF71" s="6">
        <v>0.30164285714285721</v>
      </c>
      <c r="AG71" s="6">
        <v>1.8178571428571436E-2</v>
      </c>
      <c r="AH71" s="6">
        <v>4.223076923076924E-3</v>
      </c>
      <c r="AI71" s="6">
        <v>4.3464285714285706</v>
      </c>
      <c r="AJ71" s="6">
        <v>9.5500000000000007</v>
      </c>
      <c r="AK71">
        <v>25.333333333333332</v>
      </c>
      <c r="AL71">
        <v>2.9006896551724143E-3</v>
      </c>
      <c r="AM71">
        <v>0</v>
      </c>
      <c r="AR71" t="str">
        <v>Clarenville</v>
      </c>
    </row>
    <row r="72" spans="8:44" x14ac:dyDescent="0.25">
      <c r="H72" t="s">
        <v>281</v>
      </c>
      <c r="I72" t="s">
        <v>281</v>
      </c>
      <c r="J72" t="s">
        <v>675</v>
      </c>
      <c r="K72" t="s">
        <v>1310</v>
      </c>
      <c r="L72" t="s">
        <v>579</v>
      </c>
      <c r="M72" s="6">
        <v>128</v>
      </c>
      <c r="N72" s="9">
        <v>0.37090909090909091</v>
      </c>
      <c r="O72" s="11">
        <v>3.6181818181818177</v>
      </c>
      <c r="P72" s="11">
        <v>8.336363636363636</v>
      </c>
      <c r="Q72" s="9">
        <v>6.9081818181818173</v>
      </c>
      <c r="R72" s="11">
        <v>5.8772727272727279</v>
      </c>
      <c r="S72" s="6">
        <v>0</v>
      </c>
      <c r="T72" s="6">
        <v>1.7272727272727272E-3</v>
      </c>
      <c r="U72" s="6">
        <v>6.4000000000000003E-3</v>
      </c>
      <c r="V72" s="6">
        <v>0.86818181818181828</v>
      </c>
      <c r="W72" s="6">
        <v>2.65</v>
      </c>
      <c r="X72" s="6">
        <v>23.954545454545453</v>
      </c>
      <c r="Y72" s="15">
        <v>3.1587128712871289E-2</v>
      </c>
      <c r="Z72" s="15">
        <v>2.7231147540983616E-2</v>
      </c>
      <c r="AA72" s="6">
        <v>0.78541666666666676</v>
      </c>
      <c r="AB72" s="6">
        <v>9</v>
      </c>
      <c r="AC72" s="6">
        <v>6.9087500000000004</v>
      </c>
      <c r="AD72" s="6">
        <v>6.6620833333333342</v>
      </c>
      <c r="AE72" s="6">
        <v>5.5727272727272723</v>
      </c>
      <c r="AF72" s="6">
        <v>1.429166666666667E-2</v>
      </c>
      <c r="AG72" s="6">
        <v>8.4291666666666664E-3</v>
      </c>
      <c r="AH72" s="6">
        <v>2.6041666666666665E-3</v>
      </c>
      <c r="AI72" s="6">
        <v>1.7129166666666664</v>
      </c>
      <c r="AJ72" s="6">
        <v>2.3631578947368421</v>
      </c>
      <c r="AK72">
        <v>43.125</v>
      </c>
      <c r="AL72">
        <v>2.727272727272727E-5</v>
      </c>
      <c r="AM72">
        <v>0</v>
      </c>
      <c r="AR72" t="str">
        <v>Clarke's Beach</v>
      </c>
    </row>
    <row r="73" spans="8:44" x14ac:dyDescent="0.25">
      <c r="H73" t="s">
        <v>282</v>
      </c>
      <c r="I73" t="s">
        <v>282</v>
      </c>
      <c r="J73" t="s">
        <v>634</v>
      </c>
      <c r="K73" t="s">
        <v>1311</v>
      </c>
      <c r="L73" t="s">
        <v>579</v>
      </c>
      <c r="M73" s="6">
        <v>2424</v>
      </c>
      <c r="N73" s="9">
        <v>0.44636363636363635</v>
      </c>
      <c r="O73" s="11">
        <v>16</v>
      </c>
      <c r="P73" s="11">
        <v>0.95</v>
      </c>
      <c r="Q73" s="9">
        <v>6.0759090909090903</v>
      </c>
      <c r="R73" s="11">
        <v>7.5863636363636369</v>
      </c>
      <c r="S73" s="6">
        <v>1.2954545454545456E-2</v>
      </c>
      <c r="T73" s="6">
        <v>4.6227272727272723E-3</v>
      </c>
      <c r="U73" s="6">
        <v>0.16893636363636369</v>
      </c>
      <c r="V73" s="6">
        <v>1.7454545454545454</v>
      </c>
      <c r="W73" s="6">
        <v>4.1818181818181825</v>
      </c>
      <c r="X73" s="6">
        <v>32.727272727272727</v>
      </c>
      <c r="Y73" s="15">
        <v>5.8828073394495382E-2</v>
      </c>
      <c r="Z73" s="15">
        <v>9.9500000000000019E-2</v>
      </c>
      <c r="AA73" s="6">
        <v>0.37720000000000004</v>
      </c>
      <c r="AB73" s="6">
        <v>23.88</v>
      </c>
      <c r="AC73" s="6">
        <v>5.3387999999999991</v>
      </c>
      <c r="AD73" s="6">
        <v>6.5476000000000001</v>
      </c>
      <c r="AE73" s="6">
        <v>7.9545454545454541</v>
      </c>
      <c r="AF73" s="6">
        <v>1.6200000000000003E-2</v>
      </c>
      <c r="AG73" s="6">
        <v>7.9160000000000012E-3</v>
      </c>
      <c r="AH73" s="6">
        <v>3.4295652173913045E-3</v>
      </c>
      <c r="AI73" s="6">
        <v>2.3155999999999999</v>
      </c>
      <c r="AJ73" s="6">
        <v>3.8590909090909093</v>
      </c>
      <c r="AK73">
        <v>31.72</v>
      </c>
      <c r="AL73">
        <v>5.7090909090909078E-4</v>
      </c>
      <c r="AM73">
        <v>0</v>
      </c>
      <c r="AR73" t="str">
        <v>Colliers</v>
      </c>
    </row>
    <row r="74" spans="8:44" x14ac:dyDescent="0.25">
      <c r="H74" t="s">
        <v>282</v>
      </c>
      <c r="I74" t="s">
        <v>283</v>
      </c>
      <c r="J74" t="s">
        <v>639</v>
      </c>
      <c r="K74" t="s">
        <v>1312</v>
      </c>
      <c r="L74" t="s">
        <v>579</v>
      </c>
      <c r="M74" s="6">
        <v>2424</v>
      </c>
      <c r="N74" s="9">
        <v>0.73377777777777753</v>
      </c>
      <c r="O74" s="11">
        <v>21.488888888888887</v>
      </c>
      <c r="P74" s="11">
        <v>3.12</v>
      </c>
      <c r="Q74" s="9">
        <v>6.2326666666666659</v>
      </c>
      <c r="R74" s="11">
        <v>10.377777777777778</v>
      </c>
      <c r="S74" s="6">
        <v>0.10417777777777776</v>
      </c>
      <c r="T74" s="6">
        <v>1.5371111111111115E-2</v>
      </c>
      <c r="U74" s="6">
        <v>0.29473333333333329</v>
      </c>
      <c r="V74" s="6">
        <v>1.6688888888888889</v>
      </c>
      <c r="W74" s="6">
        <v>5.068888888888889</v>
      </c>
      <c r="X74" s="6">
        <v>36.488888888888887</v>
      </c>
      <c r="Y74" s="15">
        <v>9.7729648241205988E-2</v>
      </c>
      <c r="Z74" s="15">
        <v>0.13584755725190839</v>
      </c>
      <c r="AA74" s="6">
        <v>0.68800000000000017</v>
      </c>
      <c r="AB74" s="6">
        <v>32.159999999999997</v>
      </c>
      <c r="AC74" s="6">
        <v>6.8691999999999984</v>
      </c>
      <c r="AD74" s="6">
        <v>6.6196000000000019</v>
      </c>
      <c r="AE74" s="6">
        <v>10</v>
      </c>
      <c r="AF74" s="6">
        <v>5.4199999999999984E-2</v>
      </c>
      <c r="AG74" s="6">
        <v>1.8640000000000007E-2</v>
      </c>
      <c r="AH74" s="6">
        <v>2.6165217391304354E-3</v>
      </c>
      <c r="AI74" s="6">
        <v>2.9459999999999993</v>
      </c>
      <c r="AJ74" s="6">
        <v>4.79</v>
      </c>
      <c r="AK74">
        <v>32.880000000000003</v>
      </c>
      <c r="AL74">
        <v>8.5933333333333337E-4</v>
      </c>
      <c r="AM74">
        <v>6.0000000000000002E-5</v>
      </c>
      <c r="AR74" t="str">
        <v>Come By Chance</v>
      </c>
    </row>
    <row r="75" spans="8:44" x14ac:dyDescent="0.25">
      <c r="H75" t="s">
        <v>282</v>
      </c>
      <c r="I75" t="s">
        <v>488</v>
      </c>
      <c r="J75" t="s">
        <v>676</v>
      </c>
      <c r="K75" t="s">
        <v>1313</v>
      </c>
      <c r="L75" t="s">
        <v>579</v>
      </c>
      <c r="M75" s="6">
        <v>2424</v>
      </c>
      <c r="N75" s="9">
        <v>0.34750000000000003</v>
      </c>
      <c r="O75" s="11">
        <v>16.899999999999999</v>
      </c>
      <c r="P75" s="11">
        <v>9.1449999999999996</v>
      </c>
      <c r="Q75" s="9">
        <v>6.7874999999999996</v>
      </c>
      <c r="R75" s="11">
        <v>17.7</v>
      </c>
      <c r="S75" s="6">
        <v>9.7049999999999997E-2</v>
      </c>
      <c r="T75" s="6">
        <v>4.3549999999999995E-3</v>
      </c>
      <c r="U75" s="6">
        <v>6.4134999999999998E-2</v>
      </c>
      <c r="V75" s="6">
        <v>3.2450000000000001</v>
      </c>
      <c r="W75" s="6">
        <v>4.6800000000000006</v>
      </c>
      <c r="X75" s="6">
        <v>56.55</v>
      </c>
      <c r="Y75" s="15">
        <v>7.4020202020201986E-2</v>
      </c>
      <c r="Z75" s="15">
        <v>7.7786666666666657E-2</v>
      </c>
      <c r="AA75" s="6">
        <v>0.41333333333333333</v>
      </c>
      <c r="AB75" s="6">
        <v>23.6</v>
      </c>
      <c r="AC75" s="6">
        <v>12.486666666666668</v>
      </c>
      <c r="AD75" s="6">
        <v>6.9573333333333327</v>
      </c>
      <c r="AE75" s="6">
        <v>17.53846153846154</v>
      </c>
      <c r="AF75" s="6">
        <v>1.7666666666666667E-2</v>
      </c>
      <c r="AG75" s="6">
        <v>1.2680000000000002E-2</v>
      </c>
      <c r="AH75" s="6">
        <v>1.5666666666666669E-3</v>
      </c>
      <c r="AI75" s="6">
        <v>3.4866666666666668</v>
      </c>
      <c r="AJ75" s="6">
        <v>4.546666666666666</v>
      </c>
      <c r="AK75">
        <v>52.733333333333334</v>
      </c>
      <c r="AL75">
        <v>1.2999999999999999E-4</v>
      </c>
      <c r="AM75">
        <v>0</v>
      </c>
      <c r="AR75" t="str">
        <v>Comfort Cove-Newstead</v>
      </c>
    </row>
    <row r="76" spans="8:44" x14ac:dyDescent="0.25">
      <c r="H76" t="s">
        <v>284</v>
      </c>
      <c r="I76" t="s">
        <v>284</v>
      </c>
      <c r="J76" t="s">
        <v>677</v>
      </c>
      <c r="K76" t="s">
        <v>1314</v>
      </c>
      <c r="L76" t="s">
        <v>579</v>
      </c>
      <c r="M76" s="6">
        <v>349</v>
      </c>
      <c r="N76" s="9">
        <v>0.53333333333333333</v>
      </c>
      <c r="O76" s="11">
        <v>64.428571428571431</v>
      </c>
      <c r="P76" s="11">
        <v>9.2857142857142865</v>
      </c>
      <c r="Q76" s="9">
        <v>6.6342857142857143</v>
      </c>
      <c r="R76" s="11">
        <v>7.5857142857142863</v>
      </c>
      <c r="S76" s="6">
        <v>0.30904761904761902</v>
      </c>
      <c r="T76" s="6">
        <v>9.4761904761904766E-3</v>
      </c>
      <c r="U76" s="6">
        <v>7.6333333333333322E-2</v>
      </c>
      <c r="V76" s="6">
        <v>0.33333333333333331</v>
      </c>
      <c r="W76" s="6">
        <v>11.371428571428572</v>
      </c>
      <c r="X76" s="6">
        <v>38.047619047619051</v>
      </c>
      <c r="Y76" s="15">
        <v>0.30892567567567569</v>
      </c>
      <c r="Z76" s="15">
        <v>0.39778070175438596</v>
      </c>
      <c r="AA76" s="6">
        <v>0.62666666666666671</v>
      </c>
      <c r="AB76" s="6">
        <v>83.066666666666663</v>
      </c>
      <c r="AC76" s="6">
        <v>2.4073333333333333</v>
      </c>
      <c r="AD76" s="6">
        <v>6.1733333333333329</v>
      </c>
      <c r="AE76" s="6">
        <v>4.8909090909090907</v>
      </c>
      <c r="AF76" s="6">
        <v>0.20066666666666666</v>
      </c>
      <c r="AG76" s="6">
        <v>6.0666666666666673E-3</v>
      </c>
      <c r="AH76" s="6">
        <v>1.3506666666666667E-3</v>
      </c>
      <c r="AI76" s="6">
        <v>1.1733333333333331</v>
      </c>
      <c r="AJ76" s="6">
        <v>9.2133333333333329</v>
      </c>
      <c r="AK76">
        <v>16.113333333333333</v>
      </c>
      <c r="AL76">
        <v>9.7857142857142869E-4</v>
      </c>
      <c r="AM76">
        <v>0</v>
      </c>
      <c r="AR76" t="str">
        <v>Conception Bay South</v>
      </c>
    </row>
    <row r="77" spans="8:44" x14ac:dyDescent="0.25">
      <c r="H77" t="s">
        <v>285</v>
      </c>
      <c r="I77" t="s">
        <v>285</v>
      </c>
      <c r="J77" t="s">
        <v>678</v>
      </c>
      <c r="K77" t="s">
        <v>1315</v>
      </c>
      <c r="L77" t="s">
        <v>579</v>
      </c>
      <c r="M77" s="6">
        <v>651</v>
      </c>
      <c r="N77" s="9">
        <v>0.33021276595744681</v>
      </c>
      <c r="O77" s="11">
        <v>31.425531914893618</v>
      </c>
      <c r="P77" s="11">
        <v>2.0510638297872337</v>
      </c>
      <c r="Q77" s="9">
        <v>5.6251063829787231</v>
      </c>
      <c r="R77" s="11">
        <v>3.1531914893617019</v>
      </c>
      <c r="S77" s="6">
        <v>0.104468085106383</v>
      </c>
      <c r="T77" s="6">
        <v>8.5638297872340438E-3</v>
      </c>
      <c r="U77" s="6">
        <v>5.0380851063829772E-2</v>
      </c>
      <c r="V77" s="6">
        <v>0.96382978723404245</v>
      </c>
      <c r="W77" s="6">
        <v>3.8212765957446808</v>
      </c>
      <c r="X77" s="6">
        <v>26.993617021276592</v>
      </c>
      <c r="Y77" s="15">
        <v>6.142275862068966E-2</v>
      </c>
      <c r="Z77" s="15">
        <v>6.7176470588235296E-2</v>
      </c>
      <c r="AA77" s="6">
        <v>1.1305555555555555</v>
      </c>
      <c r="AB77" s="6">
        <v>68.277777777777771</v>
      </c>
      <c r="AC77" s="6">
        <v>0.76666666666666694</v>
      </c>
      <c r="AD77" s="6">
        <v>5.1011111111111127</v>
      </c>
      <c r="AE77" s="6">
        <v>2.963636363636363</v>
      </c>
      <c r="AF77" s="6">
        <v>0.15077777777777779</v>
      </c>
      <c r="AG77" s="6">
        <v>1.9222222222222231E-2</v>
      </c>
      <c r="AH77" s="6">
        <v>3.3888888888888909E-3</v>
      </c>
      <c r="AI77" s="6">
        <v>2.6222222222222218</v>
      </c>
      <c r="AJ77" s="6">
        <v>5.9874999999999989</v>
      </c>
      <c r="AK77">
        <v>25.444444444444443</v>
      </c>
      <c r="AL77">
        <v>1.6995744680851062E-3</v>
      </c>
      <c r="AM77">
        <v>0</v>
      </c>
      <c r="AR77" t="str">
        <v>Conception Harbour</v>
      </c>
    </row>
    <row r="78" spans="8:44" x14ac:dyDescent="0.25">
      <c r="H78" t="s">
        <v>285</v>
      </c>
      <c r="I78" t="s">
        <v>286</v>
      </c>
      <c r="J78" t="s">
        <v>678</v>
      </c>
      <c r="K78" t="s">
        <v>1315</v>
      </c>
      <c r="L78" t="s">
        <v>579</v>
      </c>
      <c r="M78" s="6">
        <v>651</v>
      </c>
      <c r="N78" s="9">
        <v>0.33021276595744681</v>
      </c>
      <c r="O78" s="11">
        <v>31.425531914893618</v>
      </c>
      <c r="P78" s="11">
        <v>2.0510638297872337</v>
      </c>
      <c r="Q78" s="9">
        <v>5.6251063829787231</v>
      </c>
      <c r="R78" s="11">
        <v>3.1531914893617019</v>
      </c>
      <c r="S78" s="6">
        <v>0.104468085106383</v>
      </c>
      <c r="T78" s="6">
        <v>8.5638297872340438E-3</v>
      </c>
      <c r="U78" s="6">
        <v>5.0380851063829772E-2</v>
      </c>
      <c r="V78" s="6">
        <v>0.96382978723404245</v>
      </c>
      <c r="W78" s="6">
        <v>3.8212765957446808</v>
      </c>
      <c r="X78" s="6">
        <v>26.993617021276592</v>
      </c>
      <c r="Y78" s="15">
        <v>6.142275862068966E-2</v>
      </c>
      <c r="Z78" s="15">
        <v>6.7176470588235296E-2</v>
      </c>
      <c r="AA78" s="6">
        <v>1.1305555555555555</v>
      </c>
      <c r="AB78" s="6">
        <v>68.277777777777771</v>
      </c>
      <c r="AC78" s="6">
        <v>0.76666666666666694</v>
      </c>
      <c r="AD78" s="6">
        <v>5.1011111111111127</v>
      </c>
      <c r="AE78" s="6">
        <v>2.963636363636363</v>
      </c>
      <c r="AF78" s="6">
        <v>0.15077777777777779</v>
      </c>
      <c r="AG78" s="6">
        <v>1.9222222222222231E-2</v>
      </c>
      <c r="AH78" s="6">
        <v>3.3888888888888909E-3</v>
      </c>
      <c r="AI78" s="6">
        <v>2.6222222222222218</v>
      </c>
      <c r="AJ78" s="6">
        <v>5.9874999999999989</v>
      </c>
      <c r="AK78">
        <v>25.444444444444443</v>
      </c>
      <c r="AL78">
        <v>1.6995744680851062E-3</v>
      </c>
      <c r="AM78">
        <v>0</v>
      </c>
      <c r="AR78" t="str">
        <v>Conche</v>
      </c>
    </row>
    <row r="79" spans="8:44" x14ac:dyDescent="0.25">
      <c r="H79" t="s">
        <v>287</v>
      </c>
      <c r="I79" t="s">
        <v>287</v>
      </c>
      <c r="J79" t="s">
        <v>679</v>
      </c>
      <c r="K79" t="s">
        <v>1316</v>
      </c>
      <c r="L79" t="s">
        <v>579</v>
      </c>
      <c r="M79" s="6">
        <v>520</v>
      </c>
      <c r="N79" s="9">
        <v>0.40909090909090917</v>
      </c>
      <c r="O79" s="11">
        <v>19.681818181818183</v>
      </c>
      <c r="P79" s="11">
        <v>9.7363636363636363</v>
      </c>
      <c r="Q79" s="9">
        <v>6.9068181818181813</v>
      </c>
      <c r="R79" s="11">
        <v>7.668181818181818</v>
      </c>
      <c r="S79" s="6">
        <v>6.9272727272727291E-2</v>
      </c>
      <c r="T79" s="6">
        <v>6.9454545454545455E-3</v>
      </c>
      <c r="U79" s="6">
        <v>8.6318181818181822E-2</v>
      </c>
      <c r="V79" s="6">
        <v>0.29090909090909095</v>
      </c>
      <c r="W79" s="6">
        <v>6.0863636363636351</v>
      </c>
      <c r="X79" s="6">
        <v>71.5</v>
      </c>
      <c r="Y79" s="15">
        <v>0.12379561797752808</v>
      </c>
      <c r="Z79" s="15">
        <v>0.15681230769230772</v>
      </c>
      <c r="AA79" s="6">
        <v>0.53578947368421059</v>
      </c>
      <c r="AB79" s="6">
        <v>31.578947368421051</v>
      </c>
      <c r="AC79" s="6">
        <v>10.410526315789475</v>
      </c>
      <c r="AD79" s="6">
        <v>6.7263157894736851</v>
      </c>
      <c r="AE79" s="6">
        <v>11.25</v>
      </c>
      <c r="AF79" s="6">
        <v>6.6315789473684217E-2</v>
      </c>
      <c r="AG79" s="6">
        <v>9.1315789473684211E-3</v>
      </c>
      <c r="AH79" s="6">
        <v>9.2105263157894746E-4</v>
      </c>
      <c r="AI79" s="6">
        <v>1.4526315789473687</v>
      </c>
      <c r="AJ79" s="6">
        <v>5.5625</v>
      </c>
      <c r="AK79">
        <v>24</v>
      </c>
      <c r="AL79">
        <v>1.2731818181818185E-3</v>
      </c>
      <c r="AM79">
        <v>1.4999999999999999E-4</v>
      </c>
      <c r="AR79" t="str">
        <v>Conne River</v>
      </c>
    </row>
    <row r="80" spans="8:44" x14ac:dyDescent="0.25">
      <c r="H80" t="s">
        <v>680</v>
      </c>
      <c r="I80" t="s">
        <v>121</v>
      </c>
      <c r="J80" t="s">
        <v>681</v>
      </c>
      <c r="K80" t="s">
        <v>1317</v>
      </c>
      <c r="L80" t="s">
        <v>241</v>
      </c>
      <c r="M80" s="6">
        <v>264</v>
      </c>
      <c r="N80" s="9">
        <v>0.29687500000000006</v>
      </c>
      <c r="O80" s="11">
        <v>0.4375</v>
      </c>
      <c r="P80" s="11">
        <v>39.8125</v>
      </c>
      <c r="Q80" s="9">
        <v>7.3306249999999995</v>
      </c>
      <c r="R80" s="11">
        <v>33.1875</v>
      </c>
      <c r="S80" s="6">
        <v>1.2125E-2</v>
      </c>
      <c r="T80" s="6">
        <v>0</v>
      </c>
      <c r="U80" s="6">
        <v>3.0249999999999999E-2</v>
      </c>
      <c r="V80" s="6">
        <v>3.2124999999999999</v>
      </c>
      <c r="W80" s="6">
        <v>0.42062499999999997</v>
      </c>
      <c r="X80" s="6">
        <v>71.4375</v>
      </c>
      <c r="Y80" s="15">
        <v>2.1000000000000003E-3</v>
      </c>
      <c r="Z80" s="15">
        <v>0</v>
      </c>
      <c r="AA80" s="6">
        <v>0.27499999999999997</v>
      </c>
      <c r="AB80" s="6">
        <v>0.5</v>
      </c>
      <c r="AC80" s="6">
        <v>62.375</v>
      </c>
      <c r="AD80" s="6">
        <v>7.5637499999999998</v>
      </c>
      <c r="AE80" s="6">
        <v>53.625</v>
      </c>
      <c r="AF80" s="6">
        <v>4.3749999999999995E-3</v>
      </c>
      <c r="AG80" s="6">
        <v>1.6250000000000001E-3</v>
      </c>
      <c r="AH80" s="6">
        <v>1.3125000000000003E-3</v>
      </c>
      <c r="AI80" s="6">
        <v>4.75</v>
      </c>
      <c r="AJ80" s="6">
        <v>0.3</v>
      </c>
      <c r="AK80">
        <v>108.125</v>
      </c>
      <c r="AL80">
        <v>1.4249999999999999E-4</v>
      </c>
      <c r="AM80">
        <v>0</v>
      </c>
      <c r="AR80" t="str">
        <v>Cook's Harbour</v>
      </c>
    </row>
    <row r="81" spans="8:44" x14ac:dyDescent="0.25">
      <c r="H81" t="s">
        <v>680</v>
      </c>
      <c r="I81" t="s">
        <v>167</v>
      </c>
      <c r="J81" t="s">
        <v>682</v>
      </c>
      <c r="K81" t="s">
        <v>1318</v>
      </c>
      <c r="L81" t="s">
        <v>241</v>
      </c>
      <c r="M81" s="6">
        <v>264</v>
      </c>
      <c r="N81" s="9">
        <v>0.28375</v>
      </c>
      <c r="O81" s="11">
        <v>0.375</v>
      </c>
      <c r="P81" s="11">
        <v>79.875</v>
      </c>
      <c r="Q81" s="9">
        <v>7.8712500000000007</v>
      </c>
      <c r="R81" s="11">
        <v>45.625</v>
      </c>
      <c r="S81" s="6">
        <v>0</v>
      </c>
      <c r="T81" s="6">
        <v>0</v>
      </c>
      <c r="U81" s="6">
        <v>6.1562500000000003E-3</v>
      </c>
      <c r="V81" s="6">
        <v>4.3375000000000004</v>
      </c>
      <c r="W81" s="6">
        <v>0.57374999999999998</v>
      </c>
      <c r="X81" s="6">
        <v>112</v>
      </c>
      <c r="Y81" s="15">
        <v>4.2399999999999998E-3</v>
      </c>
      <c r="Z81" s="15">
        <v>0</v>
      </c>
      <c r="AA81" s="6">
        <v>0.21500000000000002</v>
      </c>
      <c r="AB81" s="6">
        <v>0.3</v>
      </c>
      <c r="AC81" s="6">
        <v>78.599999999999994</v>
      </c>
      <c r="AD81" s="6">
        <v>7.8109999999999999</v>
      </c>
      <c r="AE81" s="6">
        <v>47.4</v>
      </c>
      <c r="AF81" s="6">
        <v>4.4999999999999997E-3</v>
      </c>
      <c r="AG81" s="6">
        <v>1.5499999999999999E-3</v>
      </c>
      <c r="AH81" s="6">
        <v>3.4500000000000004E-3</v>
      </c>
      <c r="AI81" s="6">
        <v>5.2</v>
      </c>
      <c r="AJ81" s="6">
        <v>0.43699999999999994</v>
      </c>
      <c r="AK81">
        <v>114.9</v>
      </c>
      <c r="AL81">
        <v>0</v>
      </c>
      <c r="AM81">
        <v>1.8249999999999996E-3</v>
      </c>
      <c r="AR81" t="str">
        <v>Corner Brook</v>
      </c>
    </row>
    <row r="82" spans="8:44" x14ac:dyDescent="0.25">
      <c r="H82" t="s">
        <v>680</v>
      </c>
      <c r="I82" t="s">
        <v>229</v>
      </c>
      <c r="J82" t="s">
        <v>683</v>
      </c>
      <c r="K82" t="s">
        <v>1319</v>
      </c>
      <c r="L82" t="s">
        <v>241</v>
      </c>
      <c r="M82" s="6">
        <v>264</v>
      </c>
      <c r="N82" s="9">
        <v>0.36374999999999996</v>
      </c>
      <c r="O82" s="11">
        <v>0.9375</v>
      </c>
      <c r="P82" s="11">
        <v>91.6875</v>
      </c>
      <c r="Q82" s="9">
        <v>7.6924999999999999</v>
      </c>
      <c r="R82" s="11">
        <v>85.0625</v>
      </c>
      <c r="S82" s="6">
        <v>0</v>
      </c>
      <c r="T82" s="6">
        <v>0</v>
      </c>
      <c r="U82" s="6">
        <v>3.5806249999999998E-2</v>
      </c>
      <c r="V82" s="6">
        <v>1.5375000000000001</v>
      </c>
      <c r="W82" s="6">
        <v>1.29375</v>
      </c>
      <c r="X82" s="6">
        <v>120</v>
      </c>
      <c r="Y82" s="15">
        <v>7.7400000000000004E-3</v>
      </c>
      <c r="Z82" s="15">
        <v>2.2499999999999998E-3</v>
      </c>
      <c r="AA82" s="6">
        <v>0.44444444444444442</v>
      </c>
      <c r="AB82" s="6">
        <v>1.1111111111111112</v>
      </c>
      <c r="AC82" s="6">
        <v>91.222222222222229</v>
      </c>
      <c r="AD82" s="6">
        <v>7.5988888888888892</v>
      </c>
      <c r="AE82" s="6">
        <v>86.222222222222229</v>
      </c>
      <c r="AF82" s="6">
        <v>7.2222222222222228E-3</v>
      </c>
      <c r="AG82" s="6">
        <v>1.6666666666666666E-3</v>
      </c>
      <c r="AH82" s="6">
        <v>9.1111111111111098E-3</v>
      </c>
      <c r="AI82" s="6">
        <v>2.8888888888888888</v>
      </c>
      <c r="AJ82" s="6">
        <v>1.1444444444444446</v>
      </c>
      <c r="AK82">
        <v>126.44444444444444</v>
      </c>
      <c r="AL82">
        <v>0</v>
      </c>
      <c r="AM82">
        <v>3.1250000000000001E-4</v>
      </c>
      <c r="AR82" t="str">
        <v>Cottlesville</v>
      </c>
    </row>
    <row r="83" spans="8:44" x14ac:dyDescent="0.25">
      <c r="H83" t="s">
        <v>288</v>
      </c>
      <c r="I83" t="s">
        <v>288</v>
      </c>
      <c r="J83" t="s">
        <v>634</v>
      </c>
      <c r="K83" t="s">
        <v>1320</v>
      </c>
      <c r="L83" t="s">
        <v>579</v>
      </c>
      <c r="M83" s="6">
        <v>123</v>
      </c>
      <c r="N83" s="9">
        <v>1.4323076923076921</v>
      </c>
      <c r="O83" s="11">
        <v>209</v>
      </c>
      <c r="P83" s="11">
        <v>1.1538461538461537</v>
      </c>
      <c r="Q83" s="9">
        <v>5.7915384615384609</v>
      </c>
      <c r="R83" s="11">
        <v>7.9730769230769223</v>
      </c>
      <c r="S83" s="6">
        <v>0.95884615384615368</v>
      </c>
      <c r="T83" s="6">
        <v>3.4807692307692317E-2</v>
      </c>
      <c r="U83" s="6">
        <v>3.8734615384615388E-2</v>
      </c>
      <c r="V83" s="6">
        <v>2.8153846153846152</v>
      </c>
      <c r="W83" s="6">
        <v>11.200000000000001</v>
      </c>
      <c r="X83" s="6">
        <v>64.230769230769226</v>
      </c>
      <c r="Y83" s="15">
        <v>4.4381578947368418E-2</v>
      </c>
      <c r="Z83" s="15">
        <v>3.037843137254902E-2</v>
      </c>
      <c r="AA83" s="6">
        <v>1.7878260869565217</v>
      </c>
      <c r="AB83" s="6">
        <v>161.77272727272728</v>
      </c>
      <c r="AC83" s="6">
        <v>2.0386956521739132</v>
      </c>
      <c r="AD83" s="6">
        <v>5.53</v>
      </c>
      <c r="AE83" s="6">
        <v>6.4105263157894745</v>
      </c>
      <c r="AF83" s="6">
        <v>0.76086956521739146</v>
      </c>
      <c r="AG83" s="6">
        <v>2.9652173913043485E-2</v>
      </c>
      <c r="AH83" s="6">
        <v>1.2408695652173912E-3</v>
      </c>
      <c r="AI83" s="6">
        <v>3.5695652173913053</v>
      </c>
      <c r="AJ83" s="6">
        <v>8.0318181818181831</v>
      </c>
      <c r="AK83">
        <v>51.391304347826086</v>
      </c>
      <c r="AL83">
        <v>1.5134615384615388E-3</v>
      </c>
      <c r="AM83">
        <v>0</v>
      </c>
      <c r="AR83" t="str">
        <v>Cottrell's Cove</v>
      </c>
    </row>
    <row r="84" spans="8:44" x14ac:dyDescent="0.25">
      <c r="H84" t="s">
        <v>684</v>
      </c>
      <c r="I84" t="s">
        <v>289</v>
      </c>
      <c r="J84" t="s">
        <v>685</v>
      </c>
      <c r="K84" t="s">
        <v>1321</v>
      </c>
      <c r="L84" t="s">
        <v>579</v>
      </c>
      <c r="M84" s="6">
        <v>949</v>
      </c>
      <c r="N84" s="9">
        <v>0.35652173913043483</v>
      </c>
      <c r="O84" s="11">
        <v>4.7869565217391301</v>
      </c>
      <c r="P84" s="11">
        <v>192.17391304347825</v>
      </c>
      <c r="Q84" s="9">
        <v>8.2313043478260859</v>
      </c>
      <c r="R84" s="11">
        <v>208.78260869565219</v>
      </c>
      <c r="S84" s="6">
        <v>2.6086956521739128E-3</v>
      </c>
      <c r="T84" s="6">
        <v>0</v>
      </c>
      <c r="U84" s="6">
        <v>1.1126086956521742E-2</v>
      </c>
      <c r="V84" s="6">
        <v>4.7347826086956522</v>
      </c>
      <c r="W84" s="6">
        <v>1.8547826086956523</v>
      </c>
      <c r="X84" s="6">
        <v>253.86956521739131</v>
      </c>
      <c r="Y84" s="15">
        <v>3.6681249999999999E-2</v>
      </c>
      <c r="Z84" s="15">
        <v>1.7543870967741931E-2</v>
      </c>
      <c r="AA84" s="6">
        <v>0.33222222222222231</v>
      </c>
      <c r="AB84" s="6">
        <v>13.361111111111111</v>
      </c>
      <c r="AC84" s="6">
        <v>185.91111111111113</v>
      </c>
      <c r="AD84" s="6">
        <v>8.306111111111111</v>
      </c>
      <c r="AE84" s="6">
        <v>201.15384615384616</v>
      </c>
      <c r="AF84" s="6">
        <v>9.4444444444444428E-3</v>
      </c>
      <c r="AG84" s="6">
        <v>1.9722222222222224E-3</v>
      </c>
      <c r="AH84" s="6">
        <v>1.0555555555555557E-3</v>
      </c>
      <c r="AI84" s="6">
        <v>5.4527777777777784</v>
      </c>
      <c r="AJ84" s="6">
        <v>2.1733333333333329</v>
      </c>
      <c r="AK84">
        <v>247</v>
      </c>
      <c r="AL84">
        <v>0</v>
      </c>
      <c r="AM84">
        <v>0</v>
      </c>
      <c r="AR84" t="str">
        <v>Cow Head</v>
      </c>
    </row>
    <row r="85" spans="8:44" x14ac:dyDescent="0.25">
      <c r="H85" t="s">
        <v>686</v>
      </c>
      <c r="I85" t="s">
        <v>532</v>
      </c>
      <c r="J85" t="s">
        <v>687</v>
      </c>
      <c r="K85" t="s">
        <v>1322</v>
      </c>
      <c r="L85" t="s">
        <v>579</v>
      </c>
      <c r="M85" s="6">
        <v>120</v>
      </c>
      <c r="N85" s="9">
        <v>0.35333333333333328</v>
      </c>
      <c r="O85" s="11">
        <v>21.022222222222222</v>
      </c>
      <c r="P85" s="11">
        <v>5.2333333333333334</v>
      </c>
      <c r="Q85" s="9">
        <v>6.7544444444444451</v>
      </c>
      <c r="R85" s="11">
        <v>7.966666666666665</v>
      </c>
      <c r="S85" s="6">
        <v>7.3888888888888893E-2</v>
      </c>
      <c r="T85" s="6">
        <v>4.6999999999999993E-3</v>
      </c>
      <c r="U85" s="6">
        <v>8.4555555555555547E-3</v>
      </c>
      <c r="V85" s="6">
        <v>2.177777777777778</v>
      </c>
      <c r="W85" s="6">
        <v>6.155555555555555</v>
      </c>
      <c r="X85" s="6">
        <v>38.777777777777779</v>
      </c>
      <c r="Y85" s="15">
        <v>0.12788333333333332</v>
      </c>
      <c r="Z85" s="15">
        <v>6.4995555555555556E-2</v>
      </c>
      <c r="AA85" s="6">
        <v>0.32857142857142857</v>
      </c>
      <c r="AB85" s="6">
        <v>22.285714285714285</v>
      </c>
      <c r="AC85" s="6">
        <v>5.0714285714285712</v>
      </c>
      <c r="AD85" s="6">
        <v>6.5285714285714276</v>
      </c>
      <c r="AE85" s="6">
        <v>6.8</v>
      </c>
      <c r="AF85" s="6">
        <v>3.7571428571428575E-2</v>
      </c>
      <c r="AG85" s="6">
        <v>5.9285714285714289E-3</v>
      </c>
      <c r="AH85" s="6">
        <v>1.7142857142857144E-3</v>
      </c>
      <c r="AI85" s="6">
        <v>2.6571428571428575</v>
      </c>
      <c r="AJ85" s="6">
        <v>4.5</v>
      </c>
      <c r="AK85">
        <v>35.285714285714285</v>
      </c>
      <c r="AL85">
        <v>0</v>
      </c>
      <c r="AM85">
        <v>0</v>
      </c>
      <c r="AR85" t="str">
        <v>Cox's Cove</v>
      </c>
    </row>
    <row r="86" spans="8:44" x14ac:dyDescent="0.25">
      <c r="H86" t="s">
        <v>290</v>
      </c>
      <c r="I86" t="s">
        <v>290</v>
      </c>
      <c r="J86" t="s">
        <v>688</v>
      </c>
      <c r="K86" t="s">
        <v>1323</v>
      </c>
      <c r="L86" t="s">
        <v>579</v>
      </c>
      <c r="M86" s="6">
        <v>4739</v>
      </c>
      <c r="N86" s="9">
        <v>0.48826086956521758</v>
      </c>
      <c r="O86" s="11">
        <v>10.6</v>
      </c>
      <c r="P86" s="11">
        <v>2.3173913043478258</v>
      </c>
      <c r="Q86" s="9">
        <v>6.3569565217391304</v>
      </c>
      <c r="R86" s="11">
        <v>3.9565217391304346</v>
      </c>
      <c r="S86" s="6">
        <v>8.0826086956521742E-2</v>
      </c>
      <c r="T86" s="6">
        <v>6.3826086956521744E-3</v>
      </c>
      <c r="U86" s="6">
        <v>8.4826086956521739E-3</v>
      </c>
      <c r="V86" s="6">
        <v>0.83913043478260874</v>
      </c>
      <c r="W86" s="6">
        <v>3.2391304347826089</v>
      </c>
      <c r="X86" s="6">
        <v>21.695652173913043</v>
      </c>
      <c r="Y86" s="15">
        <v>3.6068852459016386E-2</v>
      </c>
      <c r="Z86" s="15">
        <v>4.3792063492063479E-2</v>
      </c>
      <c r="AA86" s="6">
        <v>0.31181818181818183</v>
      </c>
      <c r="AB86" s="6">
        <v>11.212121212121213</v>
      </c>
      <c r="AC86" s="6">
        <v>3.8712121212121207</v>
      </c>
      <c r="AD86" s="6">
        <v>6.4803030303030313</v>
      </c>
      <c r="AE86" s="6">
        <v>3.6933333333333334</v>
      </c>
      <c r="AF86" s="6">
        <v>1.3909090909090913E-2</v>
      </c>
      <c r="AG86" s="6">
        <v>6.7060606060606069E-3</v>
      </c>
      <c r="AH86" s="6">
        <v>2.6193548387096776E-3</v>
      </c>
      <c r="AI86" s="6">
        <v>1.8057575757575757</v>
      </c>
      <c r="AJ86" s="6">
        <v>2.8916666666666657</v>
      </c>
      <c r="AK86">
        <v>20.967741935483872</v>
      </c>
      <c r="AL86">
        <v>0</v>
      </c>
      <c r="AM86">
        <v>0</v>
      </c>
      <c r="AR86" t="str">
        <v>Crow Head</v>
      </c>
    </row>
    <row r="87" spans="8:44" x14ac:dyDescent="0.25">
      <c r="H87" t="s">
        <v>291</v>
      </c>
      <c r="I87" t="s">
        <v>291</v>
      </c>
      <c r="J87" t="s">
        <v>689</v>
      </c>
      <c r="K87" t="s">
        <v>1324</v>
      </c>
      <c r="L87" t="s">
        <v>579</v>
      </c>
      <c r="M87" s="6">
        <v>737</v>
      </c>
      <c r="N87" s="9">
        <v>0.43521739130434789</v>
      </c>
      <c r="O87" s="11">
        <v>5.178260869565217</v>
      </c>
      <c r="P87" s="11">
        <v>6.3173913043478267</v>
      </c>
      <c r="Q87" s="9">
        <v>6.8434782608695652</v>
      </c>
      <c r="R87" s="11">
        <v>6.2173913043478262</v>
      </c>
      <c r="S87" s="6">
        <v>9.7391304347826096E-3</v>
      </c>
      <c r="T87" s="6">
        <v>7.1565217391304338E-3</v>
      </c>
      <c r="U87" s="6">
        <v>3.4391304347826099E-2</v>
      </c>
      <c r="V87" s="6">
        <v>0.78695652173913044</v>
      </c>
      <c r="W87" s="6">
        <v>4.4000000000000004</v>
      </c>
      <c r="X87" s="6">
        <v>32.391304347826086</v>
      </c>
      <c r="Y87" s="15">
        <v>8.8259259259259218E-2</v>
      </c>
      <c r="Z87" s="15">
        <v>9.2114062499999982E-2</v>
      </c>
      <c r="AA87" s="6">
        <v>0.4325806451612903</v>
      </c>
      <c r="AB87" s="6">
        <v>15.806451612903226</v>
      </c>
      <c r="AC87" s="6">
        <v>4.8290322580645162</v>
      </c>
      <c r="AD87" s="6">
        <v>6.5277419354838715</v>
      </c>
      <c r="AE87" s="6">
        <v>6.6749999999999998</v>
      </c>
      <c r="AF87" s="6">
        <v>1.9064516129032264E-2</v>
      </c>
      <c r="AG87" s="6">
        <v>1.1838709677419358E-2</v>
      </c>
      <c r="AH87" s="6">
        <v>4.6896551724137942E-3</v>
      </c>
      <c r="AI87" s="6">
        <v>1.3777419354838709</v>
      </c>
      <c r="AJ87" s="6">
        <v>3.5464285714285717</v>
      </c>
      <c r="AK87">
        <v>26.06451612903226</v>
      </c>
      <c r="AL87">
        <v>0</v>
      </c>
      <c r="AM87">
        <v>0</v>
      </c>
      <c r="AR87" t="str">
        <v>Cupids</v>
      </c>
    </row>
    <row r="88" spans="8:44" x14ac:dyDescent="0.25">
      <c r="H88" t="s">
        <v>292</v>
      </c>
      <c r="I88" t="s">
        <v>292</v>
      </c>
      <c r="J88" t="s">
        <v>690</v>
      </c>
      <c r="K88" t="s">
        <v>1325</v>
      </c>
      <c r="L88" t="s">
        <v>579</v>
      </c>
      <c r="M88" s="6">
        <v>504</v>
      </c>
      <c r="N88" s="9">
        <v>0.60804878048780497</v>
      </c>
      <c r="O88" s="11">
        <v>46.439024390243901</v>
      </c>
      <c r="P88" s="11">
        <v>4.6878048780487802</v>
      </c>
      <c r="Q88" s="9">
        <v>6.6260975609756105</v>
      </c>
      <c r="R88" s="11">
        <v>2.975609756097561</v>
      </c>
      <c r="S88" s="6">
        <v>0.36292682926829256</v>
      </c>
      <c r="T88" s="6">
        <v>2.8609756097560976E-3</v>
      </c>
      <c r="U88" s="6">
        <v>1.3739024390243902E-2</v>
      </c>
      <c r="V88" s="6">
        <v>4.878048780487805E-2</v>
      </c>
      <c r="W88" s="6">
        <v>6.6504878048780478</v>
      </c>
      <c r="X88" s="6">
        <v>23.248780487804876</v>
      </c>
      <c r="Y88" s="15">
        <v>0.20981980198019803</v>
      </c>
      <c r="Z88" s="15">
        <v>0.2251273684210526</v>
      </c>
      <c r="AA88" s="6">
        <v>1.0694736842105264</v>
      </c>
      <c r="AB88" s="6">
        <v>107.36842105263158</v>
      </c>
      <c r="AC88" s="6">
        <v>0.77052631578947373</v>
      </c>
      <c r="AD88" s="6">
        <v>5.618421052631577</v>
      </c>
      <c r="AE88" s="6">
        <v>1.4764705882352942</v>
      </c>
      <c r="AF88" s="6">
        <v>0.54157894736842116</v>
      </c>
      <c r="AG88" s="6">
        <v>1.0663157894736848E-2</v>
      </c>
      <c r="AH88" s="6">
        <v>8.1578947368421049E-4</v>
      </c>
      <c r="AI88" s="6">
        <v>1.2052631578947368</v>
      </c>
      <c r="AJ88" s="6">
        <v>10.027777777777779</v>
      </c>
      <c r="AK88">
        <v>15.105263157894736</v>
      </c>
      <c r="AL88">
        <v>5.6926829268292699E-4</v>
      </c>
      <c r="AM88">
        <v>0</v>
      </c>
      <c r="AR88" t="str">
        <v>Daniel's Harbour</v>
      </c>
    </row>
    <row r="89" spans="8:44" x14ac:dyDescent="0.25">
      <c r="H89" t="s">
        <v>292</v>
      </c>
      <c r="I89" t="s">
        <v>293</v>
      </c>
      <c r="J89" t="s">
        <v>690</v>
      </c>
      <c r="K89" t="s">
        <v>1325</v>
      </c>
      <c r="L89" t="s">
        <v>579</v>
      </c>
      <c r="M89" s="6">
        <v>504</v>
      </c>
      <c r="N89" s="9">
        <v>0.60804878048780497</v>
      </c>
      <c r="O89" s="11">
        <v>46.439024390243901</v>
      </c>
      <c r="P89" s="11">
        <v>4.6878048780487802</v>
      </c>
      <c r="Q89" s="9">
        <v>6.6260975609756105</v>
      </c>
      <c r="R89" s="11">
        <v>2.975609756097561</v>
      </c>
      <c r="S89" s="6">
        <v>0.36292682926829256</v>
      </c>
      <c r="T89" s="6">
        <v>2.8609756097560976E-3</v>
      </c>
      <c r="U89" s="6">
        <v>1.3739024390243902E-2</v>
      </c>
      <c r="V89" s="6">
        <v>4.878048780487805E-2</v>
      </c>
      <c r="W89" s="6">
        <v>6.6504878048780478</v>
      </c>
      <c r="X89" s="6">
        <v>23.248780487804876</v>
      </c>
      <c r="Y89" s="15">
        <v>0.20981980198019803</v>
      </c>
      <c r="Z89" s="15">
        <v>0.2251273684210526</v>
      </c>
      <c r="AA89" s="6">
        <v>1.0694736842105264</v>
      </c>
      <c r="AB89" s="6">
        <v>107.36842105263158</v>
      </c>
      <c r="AC89" s="6">
        <v>0.77052631578947373</v>
      </c>
      <c r="AD89" s="6">
        <v>5.618421052631577</v>
      </c>
      <c r="AE89" s="6">
        <v>1.4764705882352942</v>
      </c>
      <c r="AF89" s="6">
        <v>0.54157894736842116</v>
      </c>
      <c r="AG89" s="6">
        <v>1.0663157894736848E-2</v>
      </c>
      <c r="AH89" s="6">
        <v>8.1578947368421049E-4</v>
      </c>
      <c r="AI89" s="6">
        <v>1.2052631578947368</v>
      </c>
      <c r="AJ89" s="6">
        <v>10.027777777777779</v>
      </c>
      <c r="AK89">
        <v>15.105263157894736</v>
      </c>
      <c r="AL89">
        <v>5.6926829268292699E-4</v>
      </c>
      <c r="AM89">
        <v>0</v>
      </c>
      <c r="AR89" t="str">
        <v>Deadman's Bay</v>
      </c>
    </row>
    <row r="90" spans="8:44" x14ac:dyDescent="0.25">
      <c r="H90" t="s">
        <v>294</v>
      </c>
      <c r="I90" t="s">
        <v>294</v>
      </c>
      <c r="J90" t="s">
        <v>691</v>
      </c>
      <c r="K90" t="s">
        <v>1326</v>
      </c>
      <c r="L90" t="s">
        <v>579</v>
      </c>
      <c r="M90" s="6">
        <v>153</v>
      </c>
      <c r="N90" s="9">
        <v>0.57578947368421052</v>
      </c>
      <c r="O90" s="11">
        <v>25.94736842105263</v>
      </c>
      <c r="P90" s="11">
        <v>100.73684210526316</v>
      </c>
      <c r="Q90" s="9">
        <v>8.0073684210526324</v>
      </c>
      <c r="R90" s="11">
        <v>109.42105263157895</v>
      </c>
      <c r="S90" s="6">
        <v>1.4210526315789474E-2</v>
      </c>
      <c r="T90" s="6">
        <v>1.4826315789473684E-2</v>
      </c>
      <c r="U90" s="6">
        <v>9.4789473684210538E-3</v>
      </c>
      <c r="V90" s="6">
        <v>2.9736842105263159</v>
      </c>
      <c r="W90" s="6">
        <v>6.9842105263157901</v>
      </c>
      <c r="X90" s="6">
        <v>161.84210526315789</v>
      </c>
      <c r="Y90" s="15">
        <v>0</v>
      </c>
      <c r="Z90" s="15">
        <v>0</v>
      </c>
      <c r="AA90" s="6">
        <v>0.48333333333333339</v>
      </c>
      <c r="AB90" s="6">
        <v>23.666666666666668</v>
      </c>
      <c r="AC90" s="6">
        <v>95.25833333333334</v>
      </c>
      <c r="AD90" s="6">
        <v>8.0550000000000015</v>
      </c>
      <c r="AE90" s="6">
        <v>107.875</v>
      </c>
      <c r="AF90" s="6">
        <v>5.6666666666666671E-3</v>
      </c>
      <c r="AG90" s="6">
        <v>3.8083333333333333E-3</v>
      </c>
      <c r="AH90" s="6">
        <v>8.9583333333333323E-4</v>
      </c>
      <c r="AI90" s="6">
        <v>3.9691666666666667</v>
      </c>
      <c r="AJ90" s="6">
        <v>7.05</v>
      </c>
      <c r="AK90">
        <v>149.33333333333334</v>
      </c>
      <c r="AL90">
        <v>5.2631578947368424E-5</v>
      </c>
      <c r="AM90">
        <v>0</v>
      </c>
      <c r="AR90" t="str">
        <v>Deep Bight</v>
      </c>
    </row>
    <row r="91" spans="8:44" x14ac:dyDescent="0.25">
      <c r="H91" t="s">
        <v>295</v>
      </c>
      <c r="I91" t="s">
        <v>295</v>
      </c>
      <c r="J91" t="s">
        <v>692</v>
      </c>
      <c r="K91" t="s">
        <v>1327</v>
      </c>
      <c r="L91" t="s">
        <v>579</v>
      </c>
      <c r="M91" s="6">
        <v>141</v>
      </c>
      <c r="N91" s="9">
        <v>0.35476190476190478</v>
      </c>
      <c r="O91" s="11">
        <v>6.8190476190476188</v>
      </c>
      <c r="P91" s="11">
        <v>200.66666666666666</v>
      </c>
      <c r="Q91" s="9">
        <v>8.0176190476190463</v>
      </c>
      <c r="R91" s="11">
        <v>207.23809523809524</v>
      </c>
      <c r="S91" s="6">
        <v>0</v>
      </c>
      <c r="T91" s="6">
        <v>1.3142857142857142E-3</v>
      </c>
      <c r="U91" s="6">
        <v>1.6786190476190479E-2</v>
      </c>
      <c r="V91" s="6">
        <v>3.3952380952380956</v>
      </c>
      <c r="W91" s="6">
        <v>2.8523809523809525</v>
      </c>
      <c r="X91" s="6">
        <v>254.42857142857142</v>
      </c>
      <c r="Y91" s="15">
        <v>0</v>
      </c>
      <c r="Z91" s="15">
        <v>0</v>
      </c>
      <c r="AA91" s="6">
        <v>0.19000000000000003</v>
      </c>
      <c r="AB91" s="6">
        <v>15.362500000000001</v>
      </c>
      <c r="AC91" s="6">
        <v>166.625</v>
      </c>
      <c r="AD91" s="6">
        <v>7.9987499999999994</v>
      </c>
      <c r="AE91" s="6">
        <v>172.125</v>
      </c>
      <c r="AF91" s="6">
        <v>2.4375000000000001E-2</v>
      </c>
      <c r="AG91" s="6">
        <v>2.8874999999999999E-3</v>
      </c>
      <c r="AH91" s="6">
        <v>6.2500000000000001E-4</v>
      </c>
      <c r="AI91" s="6">
        <v>2.6125000000000003</v>
      </c>
      <c r="AJ91" s="6">
        <v>3.5249999999999999</v>
      </c>
      <c r="AK91">
        <v>210.125</v>
      </c>
      <c r="AL91">
        <v>0</v>
      </c>
      <c r="AM91">
        <v>0</v>
      </c>
      <c r="AR91" t="str">
        <v>Deer Lake</v>
      </c>
    </row>
    <row r="92" spans="8:44" x14ac:dyDescent="0.25">
      <c r="H92" t="s">
        <v>296</v>
      </c>
      <c r="I92" t="s">
        <v>296</v>
      </c>
      <c r="J92" t="s">
        <v>634</v>
      </c>
      <c r="K92" t="s">
        <v>1328</v>
      </c>
      <c r="L92" t="s">
        <v>579</v>
      </c>
      <c r="M92" s="6">
        <v>363</v>
      </c>
      <c r="N92" s="9">
        <v>0.58238805970149266</v>
      </c>
      <c r="O92" s="11">
        <v>12.592537313432835</v>
      </c>
      <c r="P92" s="11">
        <v>6.3895522388059707</v>
      </c>
      <c r="Q92" s="9">
        <v>6.5398507462686553</v>
      </c>
      <c r="R92" s="11">
        <v>5.8074626865671641</v>
      </c>
      <c r="S92" s="6">
        <v>0.14577611940298507</v>
      </c>
      <c r="T92" s="6">
        <v>6.7322388059701477E-2</v>
      </c>
      <c r="U92" s="6">
        <v>1.1389552238805976E-2</v>
      </c>
      <c r="V92" s="6">
        <v>1.2462686567164178</v>
      </c>
      <c r="W92" s="6">
        <v>3.5561194029850736</v>
      </c>
      <c r="X92" s="6">
        <v>37.208955223880594</v>
      </c>
      <c r="Y92" s="15">
        <v>0.10272212765957447</v>
      </c>
      <c r="Z92" s="15">
        <v>6.2550800000000017E-2</v>
      </c>
      <c r="AA92" s="6">
        <v>0.78681818181818208</v>
      </c>
      <c r="AB92" s="6">
        <v>30.59090909090909</v>
      </c>
      <c r="AC92" s="6">
        <v>4.1177272727272731</v>
      </c>
      <c r="AD92" s="6">
        <v>6.4013636363636319</v>
      </c>
      <c r="AE92" s="6">
        <v>6.7733333333333334</v>
      </c>
      <c r="AF92" s="6">
        <v>7.1590909090909052E-2</v>
      </c>
      <c r="AG92" s="6">
        <v>2.010909090909091E-2</v>
      </c>
      <c r="AH92" s="6">
        <v>1.759545454545455E-3</v>
      </c>
      <c r="AI92" s="6">
        <v>2.6550000000000002</v>
      </c>
      <c r="AJ92" s="6">
        <v>6.0473684210526306</v>
      </c>
      <c r="AK92">
        <v>29.272727272727273</v>
      </c>
      <c r="AL92">
        <v>1.073134328358209E-4</v>
      </c>
      <c r="AM92">
        <v>0</v>
      </c>
      <c r="AR92" t="str">
        <v>Dildo</v>
      </c>
    </row>
    <row r="93" spans="8:44" x14ac:dyDescent="0.25">
      <c r="H93" t="s">
        <v>296</v>
      </c>
      <c r="I93" t="s">
        <v>179</v>
      </c>
      <c r="J93" t="s">
        <v>693</v>
      </c>
      <c r="K93" t="s">
        <v>1329</v>
      </c>
      <c r="L93" t="s">
        <v>241</v>
      </c>
      <c r="M93" s="6">
        <v>363</v>
      </c>
      <c r="N93" s="9">
        <v>0.70055555555555571</v>
      </c>
      <c r="O93" s="11">
        <v>4.166666666666667</v>
      </c>
      <c r="P93" s="11">
        <v>94.888888888888886</v>
      </c>
      <c r="Q93" s="9">
        <v>7.8561111111111108</v>
      </c>
      <c r="R93" s="11">
        <v>92.055555555555557</v>
      </c>
      <c r="S93" s="6">
        <v>2.388888888888889E-2</v>
      </c>
      <c r="T93" s="6">
        <v>4.6427777777777783E-2</v>
      </c>
      <c r="U93" s="6">
        <v>7.9388888888888884E-2</v>
      </c>
      <c r="V93" s="6">
        <v>8.8055555555555554</v>
      </c>
      <c r="W93" s="6">
        <v>3.0111111111111111</v>
      </c>
      <c r="X93" s="6">
        <v>166.33333333333334</v>
      </c>
      <c r="Y93" s="15">
        <v>4.7649999999999998E-2</v>
      </c>
      <c r="Z93" s="15">
        <v>1.95E-2</v>
      </c>
      <c r="AA93" s="6">
        <v>0.50777777777777777</v>
      </c>
      <c r="AB93" s="6">
        <v>8.1111111111111107</v>
      </c>
      <c r="AC93" s="6">
        <v>95.333333333333329</v>
      </c>
      <c r="AD93" s="6">
        <v>7.6188888888888897</v>
      </c>
      <c r="AE93" s="6">
        <v>88.222222222222229</v>
      </c>
      <c r="AF93" s="6">
        <v>6.3888888888888884E-2</v>
      </c>
      <c r="AG93" s="6">
        <v>0.27600000000000002</v>
      </c>
      <c r="AH93" s="6">
        <v>3.7444444444444443E-3</v>
      </c>
      <c r="AI93" s="6">
        <v>6.5555555555555554</v>
      </c>
      <c r="AJ93" s="6">
        <v>3.6333333333333337</v>
      </c>
      <c r="AK93">
        <v>156.11111111111111</v>
      </c>
      <c r="AL93">
        <v>1.8472222222222228E-3</v>
      </c>
      <c r="AM93">
        <v>4.2166666666666672E-3</v>
      </c>
      <c r="AR93" t="str">
        <v>Dover</v>
      </c>
    </row>
    <row r="94" spans="8:44" x14ac:dyDescent="0.25">
      <c r="H94" t="s">
        <v>296</v>
      </c>
      <c r="I94" t="s">
        <v>179</v>
      </c>
      <c r="J94" t="s">
        <v>694</v>
      </c>
      <c r="K94" t="s">
        <v>1330</v>
      </c>
      <c r="L94" t="s">
        <v>241</v>
      </c>
      <c r="M94" s="6">
        <v>363</v>
      </c>
      <c r="N94" s="9">
        <v>0.43647058823529417</v>
      </c>
      <c r="O94" s="11">
        <v>1.0588235294117647</v>
      </c>
      <c r="P94" s="11">
        <v>98.705882352941174</v>
      </c>
      <c r="Q94" s="9">
        <v>7.575294117647057</v>
      </c>
      <c r="R94" s="11">
        <v>128.35294117647058</v>
      </c>
      <c r="S94" s="6">
        <v>0</v>
      </c>
      <c r="T94" s="6">
        <v>1.3470588235294117E-3</v>
      </c>
      <c r="U94" s="6">
        <v>1.3882352941176471E-2</v>
      </c>
      <c r="V94" s="6">
        <v>13.882352941176471</v>
      </c>
      <c r="W94" s="6">
        <v>0.74882352941176489</v>
      </c>
      <c r="X94" s="6">
        <v>226.8235294117647</v>
      </c>
      <c r="Y94" s="15">
        <v>7.4999999999999997E-3</v>
      </c>
      <c r="Z94" s="15">
        <v>0</v>
      </c>
      <c r="AA94" s="6">
        <v>0.34199999999999997</v>
      </c>
      <c r="AB94" s="6">
        <v>1.6</v>
      </c>
      <c r="AC94" s="6">
        <v>88.7</v>
      </c>
      <c r="AD94" s="6">
        <v>7.2140000000000004</v>
      </c>
      <c r="AE94" s="6">
        <v>113.1</v>
      </c>
      <c r="AF94" s="6">
        <v>9.0000000000000011E-3</v>
      </c>
      <c r="AG94" s="6">
        <v>2.8300000000000002E-2</v>
      </c>
      <c r="AH94" s="6">
        <v>9.2000000000000016E-3</v>
      </c>
      <c r="AI94" s="6">
        <v>11.2</v>
      </c>
      <c r="AJ94" s="6">
        <v>0.90700000000000003</v>
      </c>
      <c r="AK94">
        <v>211.1</v>
      </c>
      <c r="AL94">
        <v>0</v>
      </c>
      <c r="AM94">
        <v>9.7647058823529414E-4</v>
      </c>
      <c r="AR94" t="str">
        <v>Eastport</v>
      </c>
    </row>
    <row r="95" spans="8:44" x14ac:dyDescent="0.25">
      <c r="H95" t="s">
        <v>695</v>
      </c>
      <c r="I95" t="s">
        <v>297</v>
      </c>
      <c r="J95" t="s">
        <v>696</v>
      </c>
      <c r="K95" t="s">
        <v>1331</v>
      </c>
      <c r="L95" t="s">
        <v>579</v>
      </c>
      <c r="M95" s="6">
        <v>1161</v>
      </c>
      <c r="N95" s="9">
        <v>0.82739130434782615</v>
      </c>
      <c r="O95" s="11">
        <v>21.304347826086957</v>
      </c>
      <c r="P95" s="11">
        <v>6.8043478260869561</v>
      </c>
      <c r="Q95" s="9">
        <v>6.5708695652173921</v>
      </c>
      <c r="R95" s="11">
        <v>5.8304347826086955</v>
      </c>
      <c r="S95" s="6">
        <v>0.22252173913043483</v>
      </c>
      <c r="T95" s="6">
        <v>4.6086956521739129E-2</v>
      </c>
      <c r="U95" s="6">
        <v>0.20547826086956525</v>
      </c>
      <c r="V95" s="6">
        <v>0.33043478260869563</v>
      </c>
      <c r="W95" s="6">
        <v>5.6608695652173919</v>
      </c>
      <c r="X95" s="6">
        <v>30.521739130434781</v>
      </c>
      <c r="Y95" s="15">
        <v>9.3018269230769224E-2</v>
      </c>
      <c r="Z95" s="15">
        <v>0.17831639344262293</v>
      </c>
      <c r="AA95" s="6">
        <v>0.47699999999999998</v>
      </c>
      <c r="AB95" s="6">
        <v>34.177419354838712</v>
      </c>
      <c r="AC95" s="6">
        <v>3.4209677419354847</v>
      </c>
      <c r="AD95" s="6">
        <v>6.3364516129032253</v>
      </c>
      <c r="AE95" s="6">
        <v>7.6470588235294121</v>
      </c>
      <c r="AF95" s="6">
        <v>7.4612903225806451E-2</v>
      </c>
      <c r="AG95" s="6">
        <v>1.3693548387096778E-2</v>
      </c>
      <c r="AH95" s="6">
        <v>4.006333333333334E-3</v>
      </c>
      <c r="AI95" s="6">
        <v>1.3883870967741938</v>
      </c>
      <c r="AJ95" s="6">
        <v>4.8793103448275854</v>
      </c>
      <c r="AK95">
        <v>20.03448275862069</v>
      </c>
      <c r="AL95">
        <v>1.9565217391304349E-4</v>
      </c>
      <c r="AM95">
        <v>0</v>
      </c>
      <c r="AR95" t="str">
        <v>Eddies Cove West</v>
      </c>
    </row>
    <row r="96" spans="8:44" x14ac:dyDescent="0.25">
      <c r="H96" t="s">
        <v>695</v>
      </c>
      <c r="I96" t="s">
        <v>560</v>
      </c>
      <c r="J96" t="s">
        <v>697</v>
      </c>
      <c r="K96" t="s">
        <v>1332</v>
      </c>
      <c r="L96" t="s">
        <v>579</v>
      </c>
      <c r="M96" s="6">
        <v>1161</v>
      </c>
      <c r="N96" s="9">
        <v>0.39500000000000013</v>
      </c>
      <c r="O96" s="11">
        <v>18.413333333333334</v>
      </c>
      <c r="P96" s="11">
        <v>8.0266666666666655</v>
      </c>
      <c r="Q96" s="9">
        <v>6.6899999999999995</v>
      </c>
      <c r="R96" s="11">
        <v>5.1966666666666663</v>
      </c>
      <c r="S96" s="6">
        <v>6.3000000000000014E-2</v>
      </c>
      <c r="T96" s="6">
        <v>1.8433333333333333E-3</v>
      </c>
      <c r="U96" s="6">
        <v>0.14262666666666668</v>
      </c>
      <c r="V96" s="6">
        <v>0.41333333333333333</v>
      </c>
      <c r="W96" s="6">
        <v>5.33</v>
      </c>
      <c r="X96" s="6">
        <v>40.93333333333333</v>
      </c>
      <c r="Y96" s="15">
        <v>0.14197830188679242</v>
      </c>
      <c r="Z96" s="15">
        <v>0.23422258064516135</v>
      </c>
      <c r="AA96" s="6">
        <v>0.43333333333333329</v>
      </c>
      <c r="AB96" s="6">
        <v>36.06666666666667</v>
      </c>
      <c r="AC96" s="6">
        <v>1.7383333333333333</v>
      </c>
      <c r="AD96" s="6">
        <v>5.9080000000000013</v>
      </c>
      <c r="AE96" s="6">
        <v>2.9375</v>
      </c>
      <c r="AF96" s="6">
        <v>6.3833333333333339E-2</v>
      </c>
      <c r="AG96" s="6">
        <v>1.0510000000000002E-2</v>
      </c>
      <c r="AH96" s="6">
        <v>5.8058620689655175E-3</v>
      </c>
      <c r="AI96" s="6">
        <v>1.6990000000000003</v>
      </c>
      <c r="AJ96" s="6">
        <v>5.6550000000000011</v>
      </c>
      <c r="AK96">
        <v>19.807692307692307</v>
      </c>
      <c r="AL96">
        <v>1.2533333333333334E-4</v>
      </c>
      <c r="AM96">
        <v>0</v>
      </c>
      <c r="AR96" t="str">
        <v>Elliston</v>
      </c>
    </row>
    <row r="97" spans="8:44" x14ac:dyDescent="0.25">
      <c r="H97" t="s">
        <v>698</v>
      </c>
      <c r="I97" t="s">
        <v>103</v>
      </c>
      <c r="J97" t="s">
        <v>699</v>
      </c>
      <c r="K97" t="s">
        <v>1333</v>
      </c>
      <c r="L97" t="s">
        <v>241</v>
      </c>
      <c r="M97" s="6">
        <v>282</v>
      </c>
      <c r="N97" s="9">
        <v>0.20000000000000007</v>
      </c>
      <c r="O97" s="11">
        <v>0.22222222222222221</v>
      </c>
      <c r="P97" s="11">
        <v>46.666666666666664</v>
      </c>
      <c r="Q97" s="9">
        <v>7.3955555555555561</v>
      </c>
      <c r="R97" s="11">
        <v>36</v>
      </c>
      <c r="S97" s="6">
        <v>0</v>
      </c>
      <c r="T97" s="6">
        <v>1.3888888888888889E-4</v>
      </c>
      <c r="U97" s="6">
        <v>1.9455555555555559E-2</v>
      </c>
      <c r="V97" s="6">
        <v>7.7277777777777787</v>
      </c>
      <c r="W97" s="6">
        <v>0.53055555555555556</v>
      </c>
      <c r="X97" s="6">
        <v>108.61111111111111</v>
      </c>
      <c r="Y97" s="15">
        <v>8.9688888888888908E-3</v>
      </c>
      <c r="Z97" s="15">
        <v>7.000000000000001E-4</v>
      </c>
      <c r="AA97" s="6">
        <v>0.20384615384615384</v>
      </c>
      <c r="AB97" s="6">
        <v>0.30769230769230771</v>
      </c>
      <c r="AC97" s="6">
        <v>51.692307692307693</v>
      </c>
      <c r="AD97" s="6">
        <v>7.3615384615384603</v>
      </c>
      <c r="AE97" s="6">
        <v>32.07692307692308</v>
      </c>
      <c r="AF97" s="6">
        <v>2.3076923076923079E-3</v>
      </c>
      <c r="AG97" s="6">
        <v>9.6923076923076921E-4</v>
      </c>
      <c r="AH97" s="6">
        <v>1.8461538461538461E-3</v>
      </c>
      <c r="AI97" s="6">
        <v>10.046153846153846</v>
      </c>
      <c r="AJ97" s="6">
        <v>0.74461538461538457</v>
      </c>
      <c r="AK97">
        <v>116.46153846153847</v>
      </c>
      <c r="AL97">
        <v>5.5555555555555558E-5</v>
      </c>
      <c r="AM97">
        <v>7.3499999999999998E-3</v>
      </c>
      <c r="AR97" t="str">
        <v>Embree</v>
      </c>
    </row>
    <row r="98" spans="8:44" x14ac:dyDescent="0.25">
      <c r="H98" t="s">
        <v>698</v>
      </c>
      <c r="I98" t="s">
        <v>168</v>
      </c>
      <c r="J98" t="s">
        <v>700</v>
      </c>
      <c r="K98" t="s">
        <v>1334</v>
      </c>
      <c r="L98" t="s">
        <v>241</v>
      </c>
      <c r="M98" s="6">
        <v>282</v>
      </c>
      <c r="N98" s="9">
        <v>0.34181818181818185</v>
      </c>
      <c r="O98" s="11">
        <v>2.2727272727272729</v>
      </c>
      <c r="P98" s="11">
        <v>116.63636363636364</v>
      </c>
      <c r="Q98" s="9">
        <v>7.99</v>
      </c>
      <c r="R98" s="11">
        <v>110.63636363636364</v>
      </c>
      <c r="S98" s="6">
        <v>0</v>
      </c>
      <c r="T98" s="6">
        <v>0.21545454545454543</v>
      </c>
      <c r="U98" s="6">
        <v>3.7909090909090906E-2</v>
      </c>
      <c r="V98" s="6">
        <v>4.836363636363636</v>
      </c>
      <c r="W98" s="6">
        <v>1.6363636363636365</v>
      </c>
      <c r="X98" s="6">
        <v>165.09090909090909</v>
      </c>
      <c r="Y98" s="15">
        <v>2.3228571428571428E-2</v>
      </c>
      <c r="Z98" s="15">
        <v>4.3142857142857141E-3</v>
      </c>
      <c r="AA98" s="6">
        <v>0.1</v>
      </c>
      <c r="AB98" s="6">
        <v>0</v>
      </c>
      <c r="AC98" s="6">
        <v>120</v>
      </c>
      <c r="AD98" s="6">
        <v>7.9649999999999999</v>
      </c>
      <c r="AE98" s="6">
        <v>111</v>
      </c>
      <c r="AF98" s="6">
        <v>0</v>
      </c>
      <c r="AG98" s="6">
        <v>0.88500000000000001</v>
      </c>
      <c r="AH98" s="6">
        <v>1.7999999999999999E-2</v>
      </c>
      <c r="AI98" s="6">
        <v>5.85</v>
      </c>
      <c r="AJ98" s="6">
        <v>1.75</v>
      </c>
      <c r="AK98">
        <v>154.5</v>
      </c>
      <c r="AL98">
        <v>0</v>
      </c>
      <c r="AM98">
        <v>1.9454545454545451E-3</v>
      </c>
      <c r="AR98" t="str">
        <v>Englee</v>
      </c>
    </row>
    <row r="99" spans="8:44" x14ac:dyDescent="0.25">
      <c r="H99" t="s">
        <v>698</v>
      </c>
      <c r="I99" t="s">
        <v>176</v>
      </c>
      <c r="J99" t="s">
        <v>701</v>
      </c>
      <c r="K99" t="s">
        <v>1335</v>
      </c>
      <c r="L99" t="s">
        <v>241</v>
      </c>
      <c r="M99" s="6">
        <v>282</v>
      </c>
      <c r="N99" s="9">
        <v>0.32588235294117646</v>
      </c>
      <c r="O99" s="11">
        <v>0.47058823529411764</v>
      </c>
      <c r="P99" s="11">
        <v>100.35294117647059</v>
      </c>
      <c r="Q99" s="9">
        <v>8.1964705882352948</v>
      </c>
      <c r="R99" s="11">
        <v>76.588235294117652</v>
      </c>
      <c r="S99" s="6">
        <v>0</v>
      </c>
      <c r="T99" s="6">
        <v>0</v>
      </c>
      <c r="U99" s="6">
        <v>1.5029411764705883E-2</v>
      </c>
      <c r="V99" s="6">
        <v>5.2470588235294109</v>
      </c>
      <c r="W99" s="6">
        <v>0.93764705882352939</v>
      </c>
      <c r="X99" s="6">
        <v>156.64705882352942</v>
      </c>
      <c r="Y99" s="15">
        <v>7.8270000000000006E-3</v>
      </c>
      <c r="Z99" s="15">
        <v>4.8749999999999998E-4</v>
      </c>
      <c r="AA99" s="6">
        <v>0.32571428571428568</v>
      </c>
      <c r="AB99" s="6">
        <v>0.7142857142857143</v>
      </c>
      <c r="AC99" s="6">
        <v>95.428571428571431</v>
      </c>
      <c r="AD99" s="6">
        <v>7.9714285714285724</v>
      </c>
      <c r="AE99" s="6">
        <v>70</v>
      </c>
      <c r="AF99" s="6">
        <v>5.7142857142857151E-3</v>
      </c>
      <c r="AG99" s="6">
        <v>2.1071428571428569E-3</v>
      </c>
      <c r="AH99" s="6">
        <v>2.5571428571428577E-3</v>
      </c>
      <c r="AI99" s="6">
        <v>5.8857142857142861</v>
      </c>
      <c r="AJ99" s="6">
        <v>0.90571428571428569</v>
      </c>
      <c r="AK99">
        <v>149.07142857142858</v>
      </c>
      <c r="AL99">
        <v>0</v>
      </c>
      <c r="AM99">
        <v>1.3470588235294123E-2</v>
      </c>
      <c r="AR99" t="str">
        <v>Fairbanks-Hillgrade</v>
      </c>
    </row>
    <row r="100" spans="8:44" x14ac:dyDescent="0.25">
      <c r="H100" t="s">
        <v>698</v>
      </c>
      <c r="I100" t="s">
        <v>230</v>
      </c>
      <c r="J100" t="s">
        <v>702</v>
      </c>
      <c r="K100" t="s">
        <v>1336</v>
      </c>
      <c r="L100" t="s">
        <v>241</v>
      </c>
      <c r="M100" s="6">
        <v>282</v>
      </c>
      <c r="N100" s="9">
        <v>0.83499999999999996</v>
      </c>
      <c r="O100" s="11">
        <v>2.6666666666666665</v>
      </c>
      <c r="P100" s="11">
        <v>101.5</v>
      </c>
      <c r="Q100" s="9">
        <v>8.1216666666666679</v>
      </c>
      <c r="R100" s="11">
        <v>9.25</v>
      </c>
      <c r="S100" s="6">
        <v>6.6666666666666671E-3</v>
      </c>
      <c r="T100" s="6">
        <v>9.1666666666666665E-4</v>
      </c>
      <c r="U100" s="6">
        <v>6.8666666666666668E-3</v>
      </c>
      <c r="V100" s="6">
        <v>21.666666666666668</v>
      </c>
      <c r="W100" s="6">
        <v>1.3666666666666669</v>
      </c>
      <c r="X100" s="6">
        <v>277.33333333333331</v>
      </c>
      <c r="Y100" s="15">
        <v>2.4059999999999998E-2</v>
      </c>
      <c r="Z100" s="15">
        <v>9.4000000000000004E-3</v>
      </c>
      <c r="AA100" s="6">
        <v>0.65</v>
      </c>
      <c r="AB100" s="6">
        <v>2</v>
      </c>
      <c r="AC100" s="6">
        <v>97.5</v>
      </c>
      <c r="AD100" s="6">
        <v>7.9649999999999999</v>
      </c>
      <c r="AE100" s="6">
        <v>75.5</v>
      </c>
      <c r="AF100" s="6">
        <v>0</v>
      </c>
      <c r="AG100" s="6">
        <v>0.23499999999999999</v>
      </c>
      <c r="AH100" s="6">
        <v>1.345E-2</v>
      </c>
      <c r="AI100" s="6">
        <v>25.5</v>
      </c>
      <c r="AJ100" s="6">
        <v>1.3</v>
      </c>
      <c r="AK100">
        <v>280</v>
      </c>
      <c r="AL100">
        <v>0</v>
      </c>
      <c r="AM100">
        <v>6.6166666666666665E-3</v>
      </c>
      <c r="AR100" t="str">
        <v>Fermeuse</v>
      </c>
    </row>
    <row r="101" spans="8:44" x14ac:dyDescent="0.25">
      <c r="H101" t="s">
        <v>698</v>
      </c>
      <c r="I101" t="s">
        <v>231</v>
      </c>
      <c r="J101" t="s">
        <v>703</v>
      </c>
      <c r="K101" t="s">
        <v>1337</v>
      </c>
      <c r="L101" t="s">
        <v>241</v>
      </c>
      <c r="M101" s="6">
        <v>282</v>
      </c>
      <c r="N101" s="9">
        <v>0.20588235294117649</v>
      </c>
      <c r="O101" s="11">
        <v>0.29411764705882354</v>
      </c>
      <c r="P101" s="11">
        <v>117.05882352941177</v>
      </c>
      <c r="Q101" s="9">
        <v>8.1788235294117637</v>
      </c>
      <c r="R101" s="11">
        <v>63.223529411764702</v>
      </c>
      <c r="S101" s="6">
        <v>0</v>
      </c>
      <c r="T101" s="6">
        <v>3.5882352941176473E-4</v>
      </c>
      <c r="U101" s="6">
        <v>3.8588235294117657E-3</v>
      </c>
      <c r="V101" s="6">
        <v>12.352941176470589</v>
      </c>
      <c r="W101" s="6">
        <v>0.61705882352941177</v>
      </c>
      <c r="X101" s="6">
        <v>212.76470588235293</v>
      </c>
      <c r="Y101" s="15">
        <v>9.5000000000000015E-3</v>
      </c>
      <c r="Z101" s="15">
        <v>1.4999999999999999E-4</v>
      </c>
      <c r="AA101" s="6">
        <v>0.125</v>
      </c>
      <c r="AB101" s="6">
        <v>0.25</v>
      </c>
      <c r="AC101" s="6">
        <v>113.83333333333333</v>
      </c>
      <c r="AD101" s="6">
        <v>8.0424999999999986</v>
      </c>
      <c r="AE101" s="6">
        <v>71.666666666666671</v>
      </c>
      <c r="AF101" s="6">
        <v>2.5833333333333333E-2</v>
      </c>
      <c r="AG101" s="6">
        <v>4.8333333333333327E-3</v>
      </c>
      <c r="AH101" s="6">
        <v>4.4166666666666668E-3</v>
      </c>
      <c r="AI101" s="6">
        <v>11</v>
      </c>
      <c r="AJ101" s="6">
        <v>0.60833333333333339</v>
      </c>
      <c r="AK101">
        <v>198.5</v>
      </c>
      <c r="AL101">
        <v>0</v>
      </c>
      <c r="AM101">
        <v>1.4576470588235298E-2</v>
      </c>
      <c r="AR101" t="str">
        <v>Ferryland</v>
      </c>
    </row>
    <row r="102" spans="8:44" x14ac:dyDescent="0.25">
      <c r="H102" t="s">
        <v>698</v>
      </c>
      <c r="I102" t="s">
        <v>232</v>
      </c>
      <c r="J102" t="s">
        <v>704</v>
      </c>
      <c r="K102" t="s">
        <v>1338</v>
      </c>
      <c r="L102" t="s">
        <v>241</v>
      </c>
      <c r="M102" s="6">
        <v>282</v>
      </c>
      <c r="N102" s="9">
        <v>0.36769230769230776</v>
      </c>
      <c r="O102" s="11">
        <v>1.3076923076923077</v>
      </c>
      <c r="P102" s="11">
        <v>155.46153846153845</v>
      </c>
      <c r="Q102" s="9">
        <v>8.0523076923076928</v>
      </c>
      <c r="R102" s="11">
        <v>201.69230769230768</v>
      </c>
      <c r="S102" s="6">
        <v>0</v>
      </c>
      <c r="T102" s="6">
        <v>3.5769230769230782E-2</v>
      </c>
      <c r="U102" s="6">
        <v>6.8615384615384606E-3</v>
      </c>
      <c r="V102" s="6">
        <v>18.153846153846153</v>
      </c>
      <c r="W102" s="6">
        <v>0.70076923076923081</v>
      </c>
      <c r="X102" s="6">
        <v>422.30769230769232</v>
      </c>
      <c r="Y102" s="15">
        <v>9.1937500000000023E-3</v>
      </c>
      <c r="Z102" s="15">
        <v>1.1833333333333333E-3</v>
      </c>
      <c r="AA102" s="6">
        <v>0.12272727272727274</v>
      </c>
      <c r="AB102" s="6">
        <v>0.36363636363636365</v>
      </c>
      <c r="AC102" s="6">
        <v>147.45454545454547</v>
      </c>
      <c r="AD102" s="6">
        <v>7.8190909090909084</v>
      </c>
      <c r="AE102" s="6">
        <v>184</v>
      </c>
      <c r="AF102" s="6">
        <v>2.7272727272727275E-3</v>
      </c>
      <c r="AG102" s="6">
        <v>5.1000000000000004E-2</v>
      </c>
      <c r="AH102" s="6">
        <v>3.181818181818182E-4</v>
      </c>
      <c r="AI102" s="6">
        <v>16.363636363636363</v>
      </c>
      <c r="AJ102" s="6">
        <v>0.79545454545454541</v>
      </c>
      <c r="AK102">
        <v>367.27272727272725</v>
      </c>
      <c r="AL102">
        <v>0</v>
      </c>
      <c r="AM102">
        <v>1.6384615384615385E-3</v>
      </c>
      <c r="AR102" t="str">
        <v>Flat Bay</v>
      </c>
    </row>
    <row r="103" spans="8:44" x14ac:dyDescent="0.25">
      <c r="H103" t="s">
        <v>298</v>
      </c>
      <c r="I103" t="s">
        <v>298</v>
      </c>
      <c r="J103" t="s">
        <v>705</v>
      </c>
      <c r="K103" t="s">
        <v>1339</v>
      </c>
      <c r="L103" t="s">
        <v>579</v>
      </c>
      <c r="M103" s="6">
        <v>37</v>
      </c>
      <c r="N103" s="9">
        <v>1.069</v>
      </c>
      <c r="O103" s="11">
        <v>92.8</v>
      </c>
      <c r="P103" s="11">
        <v>25.45</v>
      </c>
      <c r="Q103" s="9">
        <v>7.0404999999999998</v>
      </c>
      <c r="R103" s="11">
        <v>42.35</v>
      </c>
      <c r="S103" s="6">
        <v>0.65649999999999986</v>
      </c>
      <c r="T103" s="6">
        <v>0.20864499999999997</v>
      </c>
      <c r="U103" s="6">
        <v>7.8100000000000001E-3</v>
      </c>
      <c r="V103" s="6">
        <v>6.5549999999999997</v>
      </c>
      <c r="W103" s="6">
        <v>11.824999999999998</v>
      </c>
      <c r="X103" s="6">
        <v>145.85</v>
      </c>
      <c r="Y103" s="15">
        <v>6.2857142857142842E-4</v>
      </c>
      <c r="Z103" s="15">
        <v>0</v>
      </c>
      <c r="AA103" s="6">
        <v>0.97000000000000008</v>
      </c>
      <c r="AB103" s="6">
        <v>109.7</v>
      </c>
      <c r="AC103" s="6">
        <v>26.476190476190482</v>
      </c>
      <c r="AD103" s="6">
        <v>7.1242857142857146</v>
      </c>
      <c r="AE103" s="6">
        <v>30.76923076923077</v>
      </c>
      <c r="AF103" s="6">
        <v>0.29523809523809524</v>
      </c>
      <c r="AG103" s="6">
        <v>8.6323809523809497E-2</v>
      </c>
      <c r="AH103" s="6">
        <v>2.0523809523809531E-3</v>
      </c>
      <c r="AI103" s="6">
        <v>6.0238095238095228</v>
      </c>
      <c r="AJ103" s="6">
        <v>12.731578947368419</v>
      </c>
      <c r="AK103">
        <v>96.285714285714292</v>
      </c>
      <c r="AL103">
        <v>1.8999999999999998E-4</v>
      </c>
      <c r="AM103">
        <v>1.2999999999999999E-4</v>
      </c>
      <c r="AR103" t="str">
        <v>Flat Bay West</v>
      </c>
    </row>
    <row r="104" spans="8:44" x14ac:dyDescent="0.25">
      <c r="H104" t="s">
        <v>706</v>
      </c>
      <c r="I104" t="s">
        <v>123</v>
      </c>
      <c r="J104" t="s">
        <v>707</v>
      </c>
      <c r="K104" t="s">
        <v>1340</v>
      </c>
      <c r="L104" t="s">
        <v>241</v>
      </c>
      <c r="M104" s="6">
        <v>257</v>
      </c>
      <c r="N104" s="9">
        <v>0.13999999999999999</v>
      </c>
      <c r="O104" s="11">
        <v>0.2</v>
      </c>
      <c r="P104" s="11">
        <v>9.86</v>
      </c>
      <c r="Q104" s="9">
        <v>6.8220000000000001</v>
      </c>
      <c r="R104" s="11">
        <v>0.62</v>
      </c>
      <c r="S104" s="6">
        <v>0</v>
      </c>
      <c r="T104" s="6">
        <v>4.0000000000000001E-3</v>
      </c>
      <c r="U104" s="6">
        <v>3.1800000000000001E-3</v>
      </c>
      <c r="V104" s="6">
        <v>0</v>
      </c>
      <c r="W104" s="6">
        <v>6.9999999999999993E-2</v>
      </c>
      <c r="X104" s="6">
        <v>22.7</v>
      </c>
      <c r="Y104" s="15">
        <v>3.5999999999999999E-3</v>
      </c>
      <c r="Z104" s="15">
        <v>4.2000000000000006E-3</v>
      </c>
      <c r="AA104" s="6">
        <v>0.64500000000000002</v>
      </c>
      <c r="AB104" s="6">
        <v>65</v>
      </c>
      <c r="AC104" s="6">
        <v>245</v>
      </c>
      <c r="AD104" s="6">
        <v>7.8949999999999996</v>
      </c>
      <c r="AE104" s="6">
        <v>195</v>
      </c>
      <c r="AF104" s="6">
        <v>0.12</v>
      </c>
      <c r="AG104" s="6">
        <v>0.45500000000000002</v>
      </c>
      <c r="AH104" s="6">
        <v>5.9149999999999994E-2</v>
      </c>
      <c r="AI104" s="6">
        <v>16</v>
      </c>
      <c r="AJ104" s="6">
        <v>11</v>
      </c>
      <c r="AK104">
        <v>455</v>
      </c>
      <c r="AL104">
        <v>0</v>
      </c>
      <c r="AM104">
        <v>2.4000000000000003E-4</v>
      </c>
      <c r="AR104" t="str">
        <v>Fleur de Lys</v>
      </c>
    </row>
    <row r="105" spans="8:44" x14ac:dyDescent="0.25">
      <c r="H105" t="s">
        <v>708</v>
      </c>
      <c r="I105" t="s">
        <v>299</v>
      </c>
      <c r="J105" t="s">
        <v>709</v>
      </c>
      <c r="K105" t="s">
        <v>1341</v>
      </c>
      <c r="L105" t="s">
        <v>579</v>
      </c>
      <c r="M105" s="6">
        <v>4170</v>
      </c>
      <c r="N105" s="9">
        <v>0.38565217391304335</v>
      </c>
      <c r="O105" s="11">
        <v>1.7739130434782608</v>
      </c>
      <c r="P105" s="11">
        <v>2.9391304347826086</v>
      </c>
      <c r="Q105" s="9">
        <v>6.6123913043478248</v>
      </c>
      <c r="R105" s="11">
        <v>32.543478260869563</v>
      </c>
      <c r="S105" s="6">
        <v>5.7804347826086962E-2</v>
      </c>
      <c r="T105" s="6">
        <v>2.689130434782608E-3</v>
      </c>
      <c r="U105" s="6">
        <v>9.7847826086956517E-4</v>
      </c>
      <c r="V105" s="6">
        <v>23.913043478260871</v>
      </c>
      <c r="W105" s="6">
        <v>2.0334782608695656</v>
      </c>
      <c r="X105" s="6">
        <v>67.478260869565219</v>
      </c>
      <c r="Y105" s="15">
        <v>7.0749315068493163E-2</v>
      </c>
      <c r="Z105" s="15">
        <v>8.5517582417582408E-2</v>
      </c>
      <c r="AA105" s="6">
        <v>0.80446808510638346</v>
      </c>
      <c r="AB105" s="6">
        <v>116.70212765957447</v>
      </c>
      <c r="AC105" s="6">
        <v>1.2706521739130432</v>
      </c>
      <c r="AD105" s="6">
        <v>5.4572340425531918</v>
      </c>
      <c r="AE105" s="6">
        <v>4.903225806451613</v>
      </c>
      <c r="AF105" s="6">
        <v>0.27867391304347822</v>
      </c>
      <c r="AG105" s="6">
        <v>0.22012765957446812</v>
      </c>
      <c r="AH105" s="6">
        <v>2.4829545454545464E-3</v>
      </c>
      <c r="AI105" s="6">
        <v>3.7193478260869566</v>
      </c>
      <c r="AJ105" s="6">
        <v>8.1374999999999993</v>
      </c>
      <c r="AK105">
        <v>26.146341463414632</v>
      </c>
      <c r="AL105">
        <v>1.6086956521739129E-5</v>
      </c>
      <c r="AM105">
        <v>0</v>
      </c>
      <c r="AR105" t="str">
        <v>Flower's Cove</v>
      </c>
    </row>
    <row r="106" spans="8:44" x14ac:dyDescent="0.25">
      <c r="H106" t="s">
        <v>300</v>
      </c>
      <c r="I106" t="s">
        <v>300</v>
      </c>
      <c r="J106" t="s">
        <v>710</v>
      </c>
      <c r="K106" t="s">
        <v>1342</v>
      </c>
      <c r="L106" t="s">
        <v>579</v>
      </c>
      <c r="M106" s="6">
        <v>308</v>
      </c>
      <c r="N106" s="9">
        <v>0.60432432432432437</v>
      </c>
      <c r="O106" s="11">
        <v>33.189189189189186</v>
      </c>
      <c r="P106" s="11">
        <v>0.83783783783783783</v>
      </c>
      <c r="Q106" s="9">
        <v>5.6929729729729726</v>
      </c>
      <c r="R106" s="11">
        <v>2.1135135135135132</v>
      </c>
      <c r="S106" s="6">
        <v>0.19729729729729728</v>
      </c>
      <c r="T106" s="6">
        <v>3.6756756756756758E-3</v>
      </c>
      <c r="U106" s="6">
        <v>0.46380810810810796</v>
      </c>
      <c r="V106" s="6">
        <v>0.3</v>
      </c>
      <c r="W106" s="6">
        <v>6.1972972972972968</v>
      </c>
      <c r="X106" s="6">
        <v>11.737837837837839</v>
      </c>
      <c r="Y106" s="15">
        <v>6.3223529411764706E-2</v>
      </c>
      <c r="Z106" s="15">
        <v>0.13819101123595504</v>
      </c>
      <c r="AA106" s="6">
        <v>0.92666666666666686</v>
      </c>
      <c r="AB106" s="6">
        <v>60.2</v>
      </c>
      <c r="AC106" s="6">
        <v>1.8</v>
      </c>
      <c r="AD106" s="6">
        <v>6.2240000000000002</v>
      </c>
      <c r="AE106" s="6">
        <v>2.98</v>
      </c>
      <c r="AF106" s="6">
        <v>0.28133333333333338</v>
      </c>
      <c r="AG106" s="6">
        <v>7.3600000000000011E-3</v>
      </c>
      <c r="AH106" s="6">
        <v>2.2266666666666667E-4</v>
      </c>
      <c r="AI106" s="6">
        <v>1.0666666666666667</v>
      </c>
      <c r="AJ106" s="6">
        <v>9.5399999999999991</v>
      </c>
      <c r="AK106">
        <v>12.44</v>
      </c>
      <c r="AL106">
        <v>2.2324324324324327E-3</v>
      </c>
      <c r="AM106">
        <v>0</v>
      </c>
      <c r="AR106" t="str">
        <v>Fogo Island</v>
      </c>
    </row>
    <row r="107" spans="8:44" x14ac:dyDescent="0.25">
      <c r="H107" t="s">
        <v>300</v>
      </c>
      <c r="I107" t="s">
        <v>301</v>
      </c>
      <c r="J107" t="s">
        <v>710</v>
      </c>
      <c r="K107" t="s">
        <v>1342</v>
      </c>
      <c r="L107" t="s">
        <v>579</v>
      </c>
      <c r="M107" s="6">
        <v>308</v>
      </c>
      <c r="N107" s="9">
        <v>0.60432432432432437</v>
      </c>
      <c r="O107" s="11">
        <v>33.189189189189186</v>
      </c>
      <c r="P107" s="11">
        <v>0.83783783783783783</v>
      </c>
      <c r="Q107" s="9">
        <v>5.6929729729729726</v>
      </c>
      <c r="R107" s="11">
        <v>2.1135135135135132</v>
      </c>
      <c r="S107" s="6">
        <v>0.19729729729729728</v>
      </c>
      <c r="T107" s="6">
        <v>3.6756756756756758E-3</v>
      </c>
      <c r="U107" s="6">
        <v>0.46380810810810796</v>
      </c>
      <c r="V107" s="6">
        <v>0.3</v>
      </c>
      <c r="W107" s="6">
        <v>6.1972972972972968</v>
      </c>
      <c r="X107" s="6">
        <v>11.737837837837839</v>
      </c>
      <c r="Y107" s="15">
        <v>6.3223529411764706E-2</v>
      </c>
      <c r="Z107" s="15">
        <v>0.13819101123595504</v>
      </c>
      <c r="AA107" s="6">
        <v>0.92666666666666686</v>
      </c>
      <c r="AB107" s="6">
        <v>60.2</v>
      </c>
      <c r="AC107" s="6">
        <v>1.8</v>
      </c>
      <c r="AD107" s="6">
        <v>6.2240000000000002</v>
      </c>
      <c r="AE107" s="6">
        <v>2.98</v>
      </c>
      <c r="AF107" s="6">
        <v>0.28133333333333338</v>
      </c>
      <c r="AG107" s="6">
        <v>7.3600000000000011E-3</v>
      </c>
      <c r="AH107" s="6">
        <v>2.2266666666666667E-4</v>
      </c>
      <c r="AI107" s="6">
        <v>1.0666666666666667</v>
      </c>
      <c r="AJ107" s="6">
        <v>9.5399999999999991</v>
      </c>
      <c r="AK107">
        <v>12.44</v>
      </c>
      <c r="AL107">
        <v>2.2324324324324327E-3</v>
      </c>
      <c r="AM107">
        <v>0</v>
      </c>
      <c r="AR107" t="str">
        <v>Forresters Point</v>
      </c>
    </row>
    <row r="108" spans="8:44" x14ac:dyDescent="0.25">
      <c r="H108" t="s">
        <v>302</v>
      </c>
      <c r="I108" t="s">
        <v>302</v>
      </c>
      <c r="J108" t="s">
        <v>711</v>
      </c>
      <c r="K108" t="s">
        <v>1343</v>
      </c>
      <c r="L108" t="s">
        <v>579</v>
      </c>
      <c r="M108" s="6">
        <v>634</v>
      </c>
      <c r="N108" s="9">
        <v>0.68772727272727274</v>
      </c>
      <c r="O108" s="11">
        <v>8.004545454545454</v>
      </c>
      <c r="P108" s="11">
        <v>7.3954545454545446</v>
      </c>
      <c r="Q108" s="9">
        <v>6.7727272727272725</v>
      </c>
      <c r="R108" s="11">
        <v>9.3909090909090924</v>
      </c>
      <c r="S108" s="6">
        <v>7.9545454545454572E-2</v>
      </c>
      <c r="T108" s="6">
        <v>6.5272727272727279E-3</v>
      </c>
      <c r="U108" s="6">
        <v>9.4636363636363643E-2</v>
      </c>
      <c r="V108" s="6">
        <v>0.18181818181818182</v>
      </c>
      <c r="W108" s="6">
        <v>3.3318181818181816</v>
      </c>
      <c r="X108" s="6">
        <v>17</v>
      </c>
      <c r="Y108" s="15">
        <v>6.9846575342465772E-2</v>
      </c>
      <c r="Z108" s="15">
        <v>8.404098360655736E-2</v>
      </c>
      <c r="AA108" s="6">
        <v>0.61461538461538467</v>
      </c>
      <c r="AB108" s="6">
        <v>14.923076923076923</v>
      </c>
      <c r="AC108" s="6">
        <v>10.899999999999999</v>
      </c>
      <c r="AD108" s="6">
        <v>6.9061538461538454</v>
      </c>
      <c r="AE108" s="6">
        <v>8.75</v>
      </c>
      <c r="AF108" s="6">
        <v>6.1576923076923078E-2</v>
      </c>
      <c r="AG108" s="6">
        <v>1.7346153846153848E-2</v>
      </c>
      <c r="AH108" s="6">
        <v>9.5384615384615397E-4</v>
      </c>
      <c r="AI108" s="6">
        <v>0.76153846153846161</v>
      </c>
      <c r="AJ108" s="6">
        <v>3.2461538461538453</v>
      </c>
      <c r="AK108">
        <v>15.153846153846153</v>
      </c>
      <c r="AL108">
        <v>7.2727272727272728E-5</v>
      </c>
      <c r="AM108">
        <v>0</v>
      </c>
      <c r="AR108" t="str">
        <v>Forteau</v>
      </c>
    </row>
    <row r="109" spans="8:44" x14ac:dyDescent="0.25">
      <c r="H109" t="s">
        <v>712</v>
      </c>
      <c r="I109" t="s">
        <v>303</v>
      </c>
      <c r="J109" t="s">
        <v>713</v>
      </c>
      <c r="K109" t="s">
        <v>1344</v>
      </c>
      <c r="L109" t="s">
        <v>579</v>
      </c>
      <c r="M109" s="6">
        <v>6036</v>
      </c>
      <c r="N109" s="9">
        <v>0.63244897959183688</v>
      </c>
      <c r="O109" s="11">
        <v>0.65306122448979587</v>
      </c>
      <c r="P109" s="11">
        <v>13.379591836734694</v>
      </c>
      <c r="Q109" s="9">
        <v>7.1583673469387765</v>
      </c>
      <c r="R109" s="11">
        <v>20.489795918367346</v>
      </c>
      <c r="S109" s="6">
        <v>6.0877551020408156E-2</v>
      </c>
      <c r="T109" s="6">
        <v>2.1183673469387758E-3</v>
      </c>
      <c r="U109" s="6">
        <v>1.6522448979591838E-3</v>
      </c>
      <c r="V109" s="6">
        <v>18.842857142857142</v>
      </c>
      <c r="W109" s="6">
        <v>2.287755102040816</v>
      </c>
      <c r="X109" s="6">
        <v>68.285714285714292</v>
      </c>
      <c r="Y109" s="15">
        <v>6.3747540983606549E-2</v>
      </c>
      <c r="Z109" s="15">
        <v>5.2137704918032803E-2</v>
      </c>
      <c r="AA109" s="6">
        <v>0.70837499999999953</v>
      </c>
      <c r="AB109" s="6">
        <v>55.876543209876544</v>
      </c>
      <c r="AC109" s="6">
        <v>4.2760256410256403</v>
      </c>
      <c r="AD109" s="6">
        <v>6.5177777777777752</v>
      </c>
      <c r="AE109" s="6">
        <v>6.1190769230769231</v>
      </c>
      <c r="AF109" s="6">
        <v>0.21085897435897444</v>
      </c>
      <c r="AG109" s="6">
        <v>1.8715384615384616E-2</v>
      </c>
      <c r="AH109" s="6">
        <v>6.6940789473684216E-3</v>
      </c>
      <c r="AI109" s="6">
        <v>1.4785897435897435</v>
      </c>
      <c r="AJ109" s="6">
        <v>6.9056250000000023</v>
      </c>
      <c r="AK109">
        <v>24.945945945945947</v>
      </c>
      <c r="AL109">
        <v>0</v>
      </c>
      <c r="AM109">
        <v>0</v>
      </c>
      <c r="AR109" t="str">
        <v>Fortune</v>
      </c>
    </row>
    <row r="110" spans="8:44" x14ac:dyDescent="0.25">
      <c r="H110" t="s">
        <v>714</v>
      </c>
      <c r="I110" t="s">
        <v>304</v>
      </c>
      <c r="J110" t="s">
        <v>715</v>
      </c>
      <c r="K110" t="s">
        <v>1345</v>
      </c>
      <c r="L110" t="s">
        <v>579</v>
      </c>
      <c r="M110" s="6">
        <v>1396</v>
      </c>
      <c r="N110" s="9">
        <v>0.49739130434782614</v>
      </c>
      <c r="O110" s="11">
        <v>5.821739130434783</v>
      </c>
      <c r="P110" s="11">
        <v>2.4434782608695653</v>
      </c>
      <c r="Q110" s="9">
        <v>6.2330434782608704</v>
      </c>
      <c r="R110" s="11">
        <v>4.0217391304347831</v>
      </c>
      <c r="S110" s="6">
        <v>5.0434782608695652E-3</v>
      </c>
      <c r="T110" s="6">
        <v>2.8478260869565218E-3</v>
      </c>
      <c r="U110" s="6">
        <v>2.382608695652175E-2</v>
      </c>
      <c r="V110" s="6">
        <v>1.1478260869565218</v>
      </c>
      <c r="W110" s="6">
        <v>3.0869565217391304</v>
      </c>
      <c r="X110" s="6">
        <v>23.130434782608695</v>
      </c>
      <c r="Y110" s="15">
        <v>4.8115533980582506E-2</v>
      </c>
      <c r="Z110" s="15">
        <v>6.4506349206349206E-2</v>
      </c>
      <c r="AA110" s="6">
        <v>0.44814814814814818</v>
      </c>
      <c r="AB110" s="6">
        <v>12.035714285714286</v>
      </c>
      <c r="AC110" s="6">
        <v>3.6878571428571427</v>
      </c>
      <c r="AD110" s="6">
        <v>6.5114285714285725</v>
      </c>
      <c r="AE110" s="6">
        <v>3.5249999999999999</v>
      </c>
      <c r="AF110" s="6">
        <v>1.0535714285714287E-2</v>
      </c>
      <c r="AG110" s="6">
        <v>7.3142857142857159E-3</v>
      </c>
      <c r="AH110" s="6">
        <v>4.1653846153846159E-3</v>
      </c>
      <c r="AI110" s="6">
        <v>1.7492857142857143</v>
      </c>
      <c r="AJ110" s="6">
        <v>2.7288461538461535</v>
      </c>
      <c r="AK110">
        <v>20.576923076923077</v>
      </c>
      <c r="AL110">
        <v>6.1739130434782617E-5</v>
      </c>
      <c r="AM110">
        <v>0</v>
      </c>
      <c r="AR110" t="str">
        <v>Fox Cove-Mortier</v>
      </c>
    </row>
    <row r="111" spans="8:44" x14ac:dyDescent="0.25">
      <c r="H111" t="s">
        <v>714</v>
      </c>
      <c r="I111" t="s">
        <v>185</v>
      </c>
      <c r="J111" t="s">
        <v>716</v>
      </c>
      <c r="K111" t="s">
        <v>1346</v>
      </c>
      <c r="L111" t="s">
        <v>241</v>
      </c>
      <c r="M111" s="6">
        <v>1396</v>
      </c>
      <c r="N111" s="9">
        <v>0.38947368421052625</v>
      </c>
      <c r="O111" s="11">
        <v>0.47368421052631576</v>
      </c>
      <c r="P111" s="11">
        <v>82.315789473684205</v>
      </c>
      <c r="Q111" s="9">
        <v>8.0799999999999983</v>
      </c>
      <c r="R111" s="11">
        <v>84.421052631578945</v>
      </c>
      <c r="S111" s="6">
        <v>0</v>
      </c>
      <c r="T111" s="6">
        <v>1.3642105263157895E-2</v>
      </c>
      <c r="U111" s="6">
        <v>1.5526315789473688E-3</v>
      </c>
      <c r="V111" s="6">
        <v>14.631578947368421</v>
      </c>
      <c r="W111" s="6">
        <v>9.9999999999999992E-2</v>
      </c>
      <c r="X111" s="6">
        <v>133.05263157894737</v>
      </c>
      <c r="Y111" s="15">
        <v>0</v>
      </c>
      <c r="Z111" s="15">
        <v>0</v>
      </c>
      <c r="AA111" s="6">
        <v>0.55099999999999993</v>
      </c>
      <c r="AB111" s="6">
        <v>0.3</v>
      </c>
      <c r="AC111" s="6">
        <v>77.7</v>
      </c>
      <c r="AD111" s="6">
        <v>7.9859999999999989</v>
      </c>
      <c r="AE111" s="6">
        <v>78.599999999999994</v>
      </c>
      <c r="AF111" s="6">
        <v>2.5500000000000002E-2</v>
      </c>
      <c r="AG111" s="6">
        <v>1.7000000000000001E-2</v>
      </c>
      <c r="AH111" s="6">
        <v>2.96E-3</v>
      </c>
      <c r="AI111" s="6">
        <v>14.7</v>
      </c>
      <c r="AJ111" s="6">
        <v>0.22999999999999998</v>
      </c>
      <c r="AK111">
        <v>128.19999999999999</v>
      </c>
      <c r="AL111">
        <v>0</v>
      </c>
      <c r="AM111">
        <v>7.2842105263157889E-3</v>
      </c>
      <c r="AR111" t="str">
        <v>Fox Roost-Margaree</v>
      </c>
    </row>
    <row r="112" spans="8:44" x14ac:dyDescent="0.25">
      <c r="H112" t="s">
        <v>714</v>
      </c>
      <c r="I112" t="s">
        <v>185</v>
      </c>
      <c r="J112" t="s">
        <v>717</v>
      </c>
      <c r="K112" t="s">
        <v>1347</v>
      </c>
      <c r="L112" t="s">
        <v>241</v>
      </c>
      <c r="M112" s="6">
        <v>1396</v>
      </c>
      <c r="N112" s="9">
        <v>0.3158823529411765</v>
      </c>
      <c r="O112" s="11">
        <v>0.23529411764705882</v>
      </c>
      <c r="P112" s="11">
        <v>82</v>
      </c>
      <c r="Q112" s="9">
        <v>8.0364705882352929</v>
      </c>
      <c r="R112" s="11">
        <v>92.17647058823529</v>
      </c>
      <c r="S112" s="6">
        <v>2.3529411764705885E-3</v>
      </c>
      <c r="T112" s="6">
        <v>0</v>
      </c>
      <c r="U112" s="6">
        <v>2.4823529411764707E-3</v>
      </c>
      <c r="V112" s="6">
        <v>15.352941176470589</v>
      </c>
      <c r="W112" s="6">
        <v>0.14117647058823529</v>
      </c>
      <c r="X112" s="6">
        <v>138</v>
      </c>
      <c r="Y112" s="15">
        <v>0</v>
      </c>
      <c r="Z112" s="15">
        <v>0</v>
      </c>
      <c r="AA112" s="6">
        <v>0.17900000000000002</v>
      </c>
      <c r="AB112" s="6">
        <v>0.5</v>
      </c>
      <c r="AC112" s="6">
        <v>77.8</v>
      </c>
      <c r="AD112" s="6">
        <v>7.8980000000000015</v>
      </c>
      <c r="AE112" s="6">
        <v>85.9</v>
      </c>
      <c r="AF112" s="6">
        <v>9.0000000000000011E-3</v>
      </c>
      <c r="AG112" s="6">
        <v>3.2500000000000003E-3</v>
      </c>
      <c r="AH112" s="6">
        <v>1.0600000000000002E-3</v>
      </c>
      <c r="AI112" s="6">
        <v>15.9</v>
      </c>
      <c r="AJ112" s="6">
        <v>7.4999999999999997E-2</v>
      </c>
      <c r="AK112">
        <v>129.6</v>
      </c>
      <c r="AL112">
        <v>0</v>
      </c>
      <c r="AM112">
        <v>3.5764705882352947E-3</v>
      </c>
      <c r="AR112" t="str">
        <v>Francois</v>
      </c>
    </row>
    <row r="113" spans="8:44" x14ac:dyDescent="0.25">
      <c r="H113" t="s">
        <v>305</v>
      </c>
      <c r="I113" t="s">
        <v>305</v>
      </c>
      <c r="J113" t="s">
        <v>718</v>
      </c>
      <c r="K113" t="s">
        <v>1348</v>
      </c>
      <c r="L113" t="s">
        <v>579</v>
      </c>
      <c r="M113" s="6">
        <v>651</v>
      </c>
      <c r="N113" s="9">
        <v>0.72250000000000003</v>
      </c>
      <c r="O113" s="11">
        <v>12.2</v>
      </c>
      <c r="P113" s="11">
        <v>2.375</v>
      </c>
      <c r="Q113" s="9">
        <v>6.5425000000000004</v>
      </c>
      <c r="R113" s="11">
        <v>3.95</v>
      </c>
      <c r="S113" s="6">
        <v>0.1125</v>
      </c>
      <c r="T113" s="6">
        <v>1.0499999999999999E-2</v>
      </c>
      <c r="U113" s="6">
        <v>9.4750000000000008E-3</v>
      </c>
      <c r="V113" s="6">
        <v>0.85000000000000009</v>
      </c>
      <c r="W113" s="6">
        <v>4.5250000000000004</v>
      </c>
      <c r="X113" s="6">
        <v>24.25</v>
      </c>
      <c r="Y113" s="15">
        <v>0.15683333333333335</v>
      </c>
      <c r="Z113" s="15">
        <v>0.12834999999999999</v>
      </c>
      <c r="AA113" s="6">
        <v>0.64</v>
      </c>
      <c r="AB113" s="6">
        <v>23</v>
      </c>
      <c r="AC113" s="6">
        <v>1.45</v>
      </c>
      <c r="AD113" s="6">
        <v>6.49</v>
      </c>
      <c r="AE113" s="6">
        <v>4.2</v>
      </c>
      <c r="AF113" s="6">
        <v>9.1499999999999998E-2</v>
      </c>
      <c r="AG113" s="6">
        <v>1.4999999999999999E-2</v>
      </c>
      <c r="AH113" s="6">
        <v>0</v>
      </c>
      <c r="AI113" s="6">
        <v>1.3</v>
      </c>
      <c r="AJ113" s="6">
        <v>4.7</v>
      </c>
      <c r="AK113">
        <v>17</v>
      </c>
      <c r="AL113">
        <v>3.3E-4</v>
      </c>
      <c r="AM113">
        <v>0</v>
      </c>
      <c r="AR113" t="str">
        <v>Frenchman's Cove</v>
      </c>
    </row>
    <row r="114" spans="8:44" x14ac:dyDescent="0.25">
      <c r="H114" t="s">
        <v>305</v>
      </c>
      <c r="I114" t="s">
        <v>145</v>
      </c>
      <c r="J114" t="s">
        <v>719</v>
      </c>
      <c r="K114" t="s">
        <v>1349</v>
      </c>
      <c r="L114" t="s">
        <v>241</v>
      </c>
      <c r="M114" s="6">
        <v>651</v>
      </c>
      <c r="N114" s="9">
        <v>0.20235294117647062</v>
      </c>
      <c r="O114" s="11">
        <v>0.23529411764705882</v>
      </c>
      <c r="P114" s="11">
        <v>45.588235294117645</v>
      </c>
      <c r="Q114" s="9">
        <v>7.1635294117647064</v>
      </c>
      <c r="R114" s="11">
        <v>49.058823529411768</v>
      </c>
      <c r="S114" s="6">
        <v>7.5294117647058826E-3</v>
      </c>
      <c r="T114" s="6">
        <v>0</v>
      </c>
      <c r="U114" s="6">
        <v>3.5058823529411774E-2</v>
      </c>
      <c r="V114" s="6">
        <v>5.5764705882352938</v>
      </c>
      <c r="W114" s="6">
        <v>0.49529411764705883</v>
      </c>
      <c r="X114" s="6">
        <v>134.35294117647058</v>
      </c>
      <c r="Y114" s="15">
        <v>1.5E-3</v>
      </c>
      <c r="Z114" s="15">
        <v>0</v>
      </c>
      <c r="AA114" s="6">
        <v>0.32333333333333336</v>
      </c>
      <c r="AB114" s="6">
        <v>0.5</v>
      </c>
      <c r="AC114" s="6">
        <v>46.166666666666664</v>
      </c>
      <c r="AD114" s="6">
        <v>6.975833333333334</v>
      </c>
      <c r="AE114" s="6">
        <v>46.916666666666664</v>
      </c>
      <c r="AF114" s="6">
        <v>1.9583333333333331E-2</v>
      </c>
      <c r="AG114" s="6">
        <v>1.2416666666666667E-3</v>
      </c>
      <c r="AH114" s="6">
        <v>7.7083333333333335E-3</v>
      </c>
      <c r="AI114" s="6">
        <v>6.2250000000000005</v>
      </c>
      <c r="AJ114" s="6">
        <v>0.51999999999999991</v>
      </c>
      <c r="AK114">
        <v>124.41666666666667</v>
      </c>
      <c r="AL114">
        <v>1.8470588235294119E-4</v>
      </c>
      <c r="AM114">
        <v>7.9411764705882384E-4</v>
      </c>
      <c r="AR114" t="str">
        <v>Freshwater </v>
      </c>
    </row>
    <row r="115" spans="8:44" x14ac:dyDescent="0.25">
      <c r="H115" t="s">
        <v>305</v>
      </c>
      <c r="I115" t="s">
        <v>145</v>
      </c>
      <c r="J115" t="s">
        <v>720</v>
      </c>
      <c r="K115" t="s">
        <v>1350</v>
      </c>
      <c r="L115" t="s">
        <v>241</v>
      </c>
      <c r="M115" s="6">
        <v>651</v>
      </c>
      <c r="N115" s="9">
        <v>0.154</v>
      </c>
      <c r="O115" s="11">
        <v>0.6</v>
      </c>
      <c r="P115" s="11">
        <v>94.733333333333334</v>
      </c>
      <c r="Q115" s="9">
        <v>7.916666666666667</v>
      </c>
      <c r="R115" s="11">
        <v>93.266666666666666</v>
      </c>
      <c r="S115" s="6">
        <v>0</v>
      </c>
      <c r="T115" s="6">
        <v>0</v>
      </c>
      <c r="U115" s="6">
        <v>8.1333333333333344E-3</v>
      </c>
      <c r="V115" s="6">
        <v>7.8666666666666663</v>
      </c>
      <c r="W115" s="6">
        <v>0.60266666666666657</v>
      </c>
      <c r="X115" s="6">
        <v>199.26666666666668</v>
      </c>
      <c r="Y115" s="15">
        <v>8.8333333333333337E-3</v>
      </c>
      <c r="Z115" s="15">
        <v>0</v>
      </c>
      <c r="AA115" s="6">
        <v>1.3774999999999999</v>
      </c>
      <c r="AB115" s="6">
        <v>0.75</v>
      </c>
      <c r="AC115" s="6">
        <v>91.75</v>
      </c>
      <c r="AD115" s="6">
        <v>7.5749999999999993</v>
      </c>
      <c r="AE115" s="6">
        <v>141.5</v>
      </c>
      <c r="AF115" s="6">
        <v>6.3E-2</v>
      </c>
      <c r="AG115" s="6">
        <v>5.0000000000000001E-3</v>
      </c>
      <c r="AH115" s="6">
        <v>1.34E-2</v>
      </c>
      <c r="AI115" s="6">
        <v>13.574999999999999</v>
      </c>
      <c r="AJ115" s="6">
        <v>0.52249999999999996</v>
      </c>
      <c r="AK115">
        <v>273.5</v>
      </c>
      <c r="AL115">
        <v>8.0000000000000007E-5</v>
      </c>
      <c r="AM115">
        <v>5.3333333333333336E-4</v>
      </c>
      <c r="AR115" t="str">
        <v>Gallants</v>
      </c>
    </row>
    <row r="116" spans="8:44" x14ac:dyDescent="0.25">
      <c r="H116" t="s">
        <v>305</v>
      </c>
      <c r="I116" t="s">
        <v>146</v>
      </c>
      <c r="J116" t="s">
        <v>721</v>
      </c>
      <c r="K116" t="s">
        <v>1351</v>
      </c>
      <c r="L116" t="s">
        <v>241</v>
      </c>
      <c r="M116" s="6">
        <v>651</v>
      </c>
      <c r="N116" s="9">
        <v>0.25058823529411772</v>
      </c>
      <c r="O116" s="11">
        <v>0.70588235294117652</v>
      </c>
      <c r="P116" s="11">
        <v>96.17647058823529</v>
      </c>
      <c r="Q116" s="9">
        <v>7.9788235294117635</v>
      </c>
      <c r="R116" s="11">
        <v>63.058823529411768</v>
      </c>
      <c r="S116" s="6">
        <v>5.8823529411764705E-3</v>
      </c>
      <c r="T116" s="6">
        <v>4.2470588235294119E-3</v>
      </c>
      <c r="U116" s="6">
        <v>1.3811764705882353E-2</v>
      </c>
      <c r="V116" s="6">
        <v>7.8176470588235283</v>
      </c>
      <c r="W116" s="6">
        <v>0.9629411764705883</v>
      </c>
      <c r="X116" s="6">
        <v>220.8235294117647</v>
      </c>
      <c r="Y116" s="15">
        <v>9.8460000000000006E-3</v>
      </c>
      <c r="Z116" s="15">
        <v>0</v>
      </c>
      <c r="AA116" s="6">
        <v>0.25142857142857145</v>
      </c>
      <c r="AB116" s="6">
        <v>0.35714285714285715</v>
      </c>
      <c r="AC116" s="6">
        <v>90.214285714285708</v>
      </c>
      <c r="AD116" s="6">
        <v>7.7407142857142874</v>
      </c>
      <c r="AE116" s="6">
        <v>58.142857142857146</v>
      </c>
      <c r="AF116" s="6">
        <v>1.7857142857142859E-3</v>
      </c>
      <c r="AG116" s="6">
        <v>8.6071428571428583E-3</v>
      </c>
      <c r="AH116" s="6">
        <v>2.7857142857142868E-3</v>
      </c>
      <c r="AI116" s="6">
        <v>8.5642857142857149</v>
      </c>
      <c r="AJ116" s="6">
        <v>0.97142857142857131</v>
      </c>
      <c r="AK116">
        <v>200.42857142857142</v>
      </c>
      <c r="AL116">
        <v>5.8823529411764708E-5</v>
      </c>
      <c r="AM116">
        <v>1.4411764705882357E-3</v>
      </c>
      <c r="AR116" t="str">
        <v>Gambo</v>
      </c>
    </row>
    <row r="117" spans="8:44" x14ac:dyDescent="0.25">
      <c r="H117" t="s">
        <v>305</v>
      </c>
      <c r="I117" t="s">
        <v>173</v>
      </c>
      <c r="J117" t="s">
        <v>722</v>
      </c>
      <c r="K117" t="s">
        <v>1352</v>
      </c>
      <c r="L117" t="s">
        <v>241</v>
      </c>
      <c r="M117" s="6">
        <v>651</v>
      </c>
      <c r="N117" s="9">
        <v>0.38647058823529412</v>
      </c>
      <c r="O117" s="11">
        <v>0.23529411764705882</v>
      </c>
      <c r="P117" s="11">
        <v>105</v>
      </c>
      <c r="Q117" s="9">
        <v>8.1441176470588221</v>
      </c>
      <c r="R117" s="11">
        <v>55.058823529411768</v>
      </c>
      <c r="S117" s="6">
        <v>0</v>
      </c>
      <c r="T117" s="6">
        <v>2.0823529411764701E-3</v>
      </c>
      <c r="U117" s="6">
        <v>6.5058823529411747E-3</v>
      </c>
      <c r="V117" s="6">
        <v>16.411764705882351</v>
      </c>
      <c r="W117" s="6">
        <v>0.33411764705882352</v>
      </c>
      <c r="X117" s="6">
        <v>193.23529411764707</v>
      </c>
      <c r="Y117" s="15">
        <v>1.4666666666666667E-3</v>
      </c>
      <c r="Z117" s="15">
        <v>0</v>
      </c>
      <c r="AA117" s="6">
        <v>0.37166666666666665</v>
      </c>
      <c r="AB117" s="6">
        <v>0.41666666666666669</v>
      </c>
      <c r="AC117" s="6">
        <v>105.33333333333333</v>
      </c>
      <c r="AD117" s="6">
        <v>8.1316666666666659</v>
      </c>
      <c r="AE117" s="6">
        <v>41.916666666666664</v>
      </c>
      <c r="AF117" s="6">
        <v>2.0833333333333333E-3</v>
      </c>
      <c r="AG117" s="6">
        <v>1.3250000000000003E-2</v>
      </c>
      <c r="AH117" s="6">
        <v>3.4166666666666672E-3</v>
      </c>
      <c r="AI117" s="6">
        <v>18.833333333333332</v>
      </c>
      <c r="AJ117" s="6">
        <v>0.39583333333333331</v>
      </c>
      <c r="AK117">
        <v>185.66666666666666</v>
      </c>
      <c r="AL117">
        <v>0</v>
      </c>
      <c r="AM117">
        <v>3.9941176470588233E-3</v>
      </c>
      <c r="AR117" t="str">
        <v>Gander</v>
      </c>
    </row>
    <row r="118" spans="8:44" x14ac:dyDescent="0.25">
      <c r="H118" t="s">
        <v>306</v>
      </c>
      <c r="I118" t="s">
        <v>306</v>
      </c>
      <c r="J118" t="s">
        <v>723</v>
      </c>
      <c r="K118" t="s">
        <v>1353</v>
      </c>
      <c r="L118" t="s">
        <v>579</v>
      </c>
      <c r="M118" s="6">
        <v>247</v>
      </c>
      <c r="N118" s="9">
        <v>0.70086956521739119</v>
      </c>
      <c r="O118" s="11">
        <v>3.1608695652173915</v>
      </c>
      <c r="P118" s="11">
        <v>18.565217391304348</v>
      </c>
      <c r="Q118" s="9">
        <v>7.4169565217391318</v>
      </c>
      <c r="R118" s="11">
        <v>15</v>
      </c>
      <c r="S118" s="6">
        <v>7.91304347826087E-2</v>
      </c>
      <c r="T118" s="6">
        <v>6.2352173913043478E-2</v>
      </c>
      <c r="U118" s="6">
        <v>2.241739130434783E-2</v>
      </c>
      <c r="V118" s="6">
        <v>0</v>
      </c>
      <c r="W118" s="6">
        <v>0.98304347826086957</v>
      </c>
      <c r="X118" s="6">
        <v>46.391304347826086</v>
      </c>
      <c r="Y118" s="15">
        <v>8.3499999999999991E-2</v>
      </c>
      <c r="Z118" s="15">
        <v>5.3265571428571412E-2</v>
      </c>
      <c r="AA118" s="6">
        <v>1.2503448275862068</v>
      </c>
      <c r="AB118" s="6">
        <v>50.862068965517238</v>
      </c>
      <c r="AC118" s="6">
        <v>9.2406896551724138</v>
      </c>
      <c r="AD118" s="6">
        <v>6.7167857142857139</v>
      </c>
      <c r="AE118" s="6">
        <v>9.9714285714285715</v>
      </c>
      <c r="AF118" s="6">
        <v>0.55227586206896562</v>
      </c>
      <c r="AG118" s="6">
        <v>0.31724137931034485</v>
      </c>
      <c r="AH118" s="6">
        <v>9.5148148148148162E-3</v>
      </c>
      <c r="AI118" s="6">
        <v>2.8944827586206903</v>
      </c>
      <c r="AJ118" s="6">
        <v>6.2629629629629626</v>
      </c>
      <c r="AK118">
        <v>30.724137931034484</v>
      </c>
      <c r="AL118">
        <v>5.1695652173913036E-4</v>
      </c>
      <c r="AM118">
        <v>0</v>
      </c>
      <c r="AR118" t="str">
        <v>Gander Bay South</v>
      </c>
    </row>
    <row r="119" spans="8:44" x14ac:dyDescent="0.25">
      <c r="H119" t="s">
        <v>307</v>
      </c>
      <c r="I119" t="s">
        <v>307</v>
      </c>
      <c r="J119" t="s">
        <v>724</v>
      </c>
      <c r="K119" t="s">
        <v>1354</v>
      </c>
      <c r="L119" t="s">
        <v>579</v>
      </c>
      <c r="M119" s="6">
        <v>451</v>
      </c>
      <c r="N119" s="9">
        <v>0.6204761904761904</v>
      </c>
      <c r="O119" s="11">
        <v>19.38095238095238</v>
      </c>
      <c r="P119" s="11">
        <v>12.085714285714285</v>
      </c>
      <c r="Q119" s="9">
        <v>6.748095238095237</v>
      </c>
      <c r="R119" s="11">
        <v>21.857142857142858</v>
      </c>
      <c r="S119" s="6">
        <v>0.12014285714285715</v>
      </c>
      <c r="T119" s="6">
        <v>4.8619047619047638E-2</v>
      </c>
      <c r="U119" s="6">
        <v>0.5171904761904762</v>
      </c>
      <c r="V119" s="6">
        <v>2.5571428571428574</v>
      </c>
      <c r="W119" s="6">
        <v>6.89047619047619</v>
      </c>
      <c r="X119" s="6">
        <v>55.80952380952381</v>
      </c>
      <c r="Y119" s="15">
        <v>0.14519449541284404</v>
      </c>
      <c r="Z119" s="15">
        <v>0.17712803030303029</v>
      </c>
      <c r="AA119" s="6">
        <v>0.65759999999999996</v>
      </c>
      <c r="AB119" s="6">
        <v>34.96</v>
      </c>
      <c r="AC119" s="6">
        <v>15.8</v>
      </c>
      <c r="AD119" s="6">
        <v>6.9112</v>
      </c>
      <c r="AE119" s="6">
        <v>21.4</v>
      </c>
      <c r="AF119" s="6">
        <v>0.11559999999999998</v>
      </c>
      <c r="AG119" s="6">
        <v>7.3200000000000015E-2</v>
      </c>
      <c r="AH119" s="6">
        <v>2.5999999999999999E-3</v>
      </c>
      <c r="AI119" s="6">
        <v>2.6763999999999997</v>
      </c>
      <c r="AJ119" s="6">
        <v>6.3136363636363626</v>
      </c>
      <c r="AK119">
        <v>48.56</v>
      </c>
      <c r="AL119">
        <v>1.1719047619047618E-3</v>
      </c>
      <c r="AM119">
        <v>0</v>
      </c>
      <c r="AR119" t="str">
        <v>Garden Cove</v>
      </c>
    </row>
    <row r="120" spans="8:44" x14ac:dyDescent="0.25">
      <c r="H120" t="s">
        <v>308</v>
      </c>
      <c r="I120" t="s">
        <v>308</v>
      </c>
      <c r="J120" t="s">
        <v>725</v>
      </c>
      <c r="K120" t="s">
        <v>1355</v>
      </c>
      <c r="L120" t="s">
        <v>579</v>
      </c>
      <c r="M120" s="6">
        <v>24848</v>
      </c>
      <c r="N120" s="9">
        <v>0.34730434782608699</v>
      </c>
      <c r="O120" s="11">
        <v>0.96565217391304348</v>
      </c>
      <c r="P120" s="11">
        <v>20.834782608695651</v>
      </c>
      <c r="Q120" s="9">
        <v>7.331782608695649</v>
      </c>
      <c r="R120" s="11">
        <v>23.14782608695652</v>
      </c>
      <c r="S120" s="6">
        <v>1.7039130434782605E-2</v>
      </c>
      <c r="T120" s="6">
        <v>6.4717391304347843E-3</v>
      </c>
      <c r="U120" s="6">
        <v>3.5806217391304337E-2</v>
      </c>
      <c r="V120" s="6">
        <v>1.2117391304347827</v>
      </c>
      <c r="W120" s="6">
        <v>1.9704347826086961</v>
      </c>
      <c r="X120" s="6">
        <v>56.543478260869563</v>
      </c>
      <c r="Y120" s="15">
        <v>2.8444322580645161E-2</v>
      </c>
      <c r="Z120" s="15">
        <v>2.6809308510638299E-2</v>
      </c>
      <c r="AA120" s="6">
        <v>0.66543478260869537</v>
      </c>
      <c r="AB120" s="6">
        <v>20.826086956521738</v>
      </c>
      <c r="AC120" s="6">
        <v>2.6302173913043472</v>
      </c>
      <c r="AD120" s="6">
        <v>6.2313043478260841</v>
      </c>
      <c r="AE120" s="6">
        <v>2.2555555555555555</v>
      </c>
      <c r="AF120" s="6">
        <v>7.5434782608695614E-2</v>
      </c>
      <c r="AG120" s="6">
        <v>2.2586956521739081E-2</v>
      </c>
      <c r="AH120" s="6">
        <v>4.5408695652173897E-3</v>
      </c>
      <c r="AI120" s="6">
        <v>1.8108695652173914</v>
      </c>
      <c r="AJ120" s="6">
        <v>3.3268292682926819</v>
      </c>
      <c r="AK120">
        <v>29.456521739130434</v>
      </c>
      <c r="AL120">
        <v>2.853913043478262E-4</v>
      </c>
      <c r="AM120">
        <v>0</v>
      </c>
      <c r="AR120" t="str">
        <v>Garnish</v>
      </c>
    </row>
    <row r="121" spans="8:44" x14ac:dyDescent="0.25">
      <c r="H121" t="s">
        <v>726</v>
      </c>
      <c r="I121" t="s">
        <v>120</v>
      </c>
      <c r="J121" t="s">
        <v>727</v>
      </c>
      <c r="K121" t="s">
        <v>1356</v>
      </c>
      <c r="L121" t="s">
        <v>241</v>
      </c>
      <c r="M121" s="6">
        <v>697</v>
      </c>
      <c r="N121" s="9">
        <v>0.46588235294117647</v>
      </c>
      <c r="O121" s="11">
        <v>0.35294117647058826</v>
      </c>
      <c r="P121" s="11">
        <v>80.882352941176464</v>
      </c>
      <c r="Q121" s="9">
        <v>7.7017647058823533</v>
      </c>
      <c r="R121" s="11">
        <v>68.294117647058826</v>
      </c>
      <c r="S121" s="6">
        <v>7.0588235294117641E-3</v>
      </c>
      <c r="T121" s="6">
        <v>0</v>
      </c>
      <c r="U121" s="6">
        <v>6.8941176470588228E-2</v>
      </c>
      <c r="V121" s="6">
        <v>6.7705882352941176</v>
      </c>
      <c r="W121" s="6">
        <v>0.74294117647058833</v>
      </c>
      <c r="X121" s="6">
        <v>129.47058823529412</v>
      </c>
      <c r="Y121" s="15">
        <v>8.7279999999999996E-3</v>
      </c>
      <c r="Z121" s="15">
        <v>0</v>
      </c>
      <c r="AA121" s="6">
        <v>0.17499999999999999</v>
      </c>
      <c r="AB121" s="6">
        <v>0.3</v>
      </c>
      <c r="AC121" s="6">
        <v>76.7</v>
      </c>
      <c r="AD121" s="6">
        <v>7.4530000000000003</v>
      </c>
      <c r="AE121" s="6">
        <v>64.900000000000006</v>
      </c>
      <c r="AF121" s="6">
        <v>1.5E-3</v>
      </c>
      <c r="AG121" s="6">
        <v>1.25E-3</v>
      </c>
      <c r="AH121" s="6">
        <v>1.66E-3</v>
      </c>
      <c r="AI121" s="6">
        <v>7.2700000000000005</v>
      </c>
      <c r="AJ121" s="6">
        <v>0.52499999999999991</v>
      </c>
      <c r="AK121">
        <v>119.1</v>
      </c>
      <c r="AL121">
        <v>2.8235294117647062E-4</v>
      </c>
      <c r="AM121">
        <v>5.1294117647058832E-3</v>
      </c>
      <c r="AR121" t="str">
        <v>Gaskiers</v>
      </c>
    </row>
    <row r="122" spans="8:44" x14ac:dyDescent="0.25">
      <c r="H122" t="s">
        <v>726</v>
      </c>
      <c r="I122" t="s">
        <v>152</v>
      </c>
      <c r="J122" t="s">
        <v>728</v>
      </c>
      <c r="K122" t="s">
        <v>1357</v>
      </c>
      <c r="L122" t="s">
        <v>241</v>
      </c>
      <c r="M122" s="6">
        <v>697</v>
      </c>
      <c r="N122" s="9">
        <v>0.23304347826086963</v>
      </c>
      <c r="O122" s="11">
        <v>0</v>
      </c>
      <c r="P122" s="11">
        <v>60.130434782608695</v>
      </c>
      <c r="Q122" s="9">
        <v>8.0421739130434791</v>
      </c>
      <c r="R122" s="11">
        <v>45.521739130434781</v>
      </c>
      <c r="S122" s="6">
        <v>0</v>
      </c>
      <c r="T122" s="6">
        <v>0</v>
      </c>
      <c r="U122" s="6">
        <v>8.795652173913043E-4</v>
      </c>
      <c r="V122" s="6">
        <v>15.043478260869565</v>
      </c>
      <c r="W122" s="6">
        <v>6.9565217391304349E-2</v>
      </c>
      <c r="X122" s="6">
        <v>123.60869565217391</v>
      </c>
      <c r="Y122" s="15">
        <v>1.658E-3</v>
      </c>
      <c r="Z122" s="15">
        <v>0</v>
      </c>
      <c r="AA122" s="6">
        <v>0.40066666666666673</v>
      </c>
      <c r="AB122" s="6">
        <v>0.2</v>
      </c>
      <c r="AC122" s="6">
        <v>59.8</v>
      </c>
      <c r="AD122" s="6">
        <v>7.9013333333333327</v>
      </c>
      <c r="AE122" s="6">
        <v>45.533333333333331</v>
      </c>
      <c r="AF122" s="6">
        <v>1.3333333333333333E-3</v>
      </c>
      <c r="AG122" s="6">
        <v>8.3333333333333339E-4</v>
      </c>
      <c r="AH122" s="6">
        <v>1.0733333333333333E-3</v>
      </c>
      <c r="AI122" s="6">
        <v>14.266666666666667</v>
      </c>
      <c r="AJ122" s="6">
        <v>0.21666666666666667</v>
      </c>
      <c r="AK122">
        <v>120.53333333333333</v>
      </c>
      <c r="AL122">
        <v>0</v>
      </c>
      <c r="AM122">
        <v>7.6478260869565244E-3</v>
      </c>
      <c r="AR122" t="str">
        <v>Gaultois</v>
      </c>
    </row>
    <row r="123" spans="8:44" x14ac:dyDescent="0.25">
      <c r="H123" t="s">
        <v>726</v>
      </c>
      <c r="I123" t="s">
        <v>166</v>
      </c>
      <c r="J123" t="s">
        <v>729</v>
      </c>
      <c r="K123" t="s">
        <v>1358</v>
      </c>
      <c r="L123" t="s">
        <v>241</v>
      </c>
      <c r="M123" s="6">
        <v>697</v>
      </c>
      <c r="N123" s="9">
        <v>0.25624999999999998</v>
      </c>
      <c r="O123" s="11">
        <v>0.25</v>
      </c>
      <c r="P123" s="11">
        <v>103.8125</v>
      </c>
      <c r="Q123" s="9">
        <v>7.9775</v>
      </c>
      <c r="R123" s="11">
        <v>78</v>
      </c>
      <c r="S123" s="6">
        <v>1.8749999999999999E-3</v>
      </c>
      <c r="T123" s="6">
        <v>1.58125E-3</v>
      </c>
      <c r="U123" s="6">
        <v>3.7625000000000006E-2</v>
      </c>
      <c r="V123" s="6">
        <v>6.53125</v>
      </c>
      <c r="W123" s="6">
        <v>0.90125000000000011</v>
      </c>
      <c r="X123" s="6">
        <v>174.0625</v>
      </c>
      <c r="Y123" s="15">
        <v>1.5040000000000001E-2</v>
      </c>
      <c r="Z123" s="15">
        <v>1.6833333333333331E-3</v>
      </c>
      <c r="AA123" s="6">
        <v>0.14666666666666667</v>
      </c>
      <c r="AB123" s="6">
        <v>1.3666666666666667</v>
      </c>
      <c r="AC123" s="6">
        <v>92.777777777777771</v>
      </c>
      <c r="AD123" s="6">
        <v>7.6633333333333331</v>
      </c>
      <c r="AE123" s="6">
        <v>68.888888888888886</v>
      </c>
      <c r="AF123" s="6">
        <v>2.2222222222222222E-3</v>
      </c>
      <c r="AG123" s="6">
        <v>1.7566666666666668E-2</v>
      </c>
      <c r="AH123" s="6">
        <v>3.8333333333333336E-3</v>
      </c>
      <c r="AI123" s="6">
        <v>6.0333333333333332</v>
      </c>
      <c r="AJ123" s="6">
        <v>1.0355555555555556</v>
      </c>
      <c r="AK123">
        <v>148.55555555555554</v>
      </c>
      <c r="AL123">
        <v>0</v>
      </c>
      <c r="AM123">
        <v>1.9499999999999997E-3</v>
      </c>
      <c r="AR123" t="str">
        <v>George's Brook-Milton</v>
      </c>
    </row>
    <row r="124" spans="8:44" x14ac:dyDescent="0.25">
      <c r="H124" t="s">
        <v>726</v>
      </c>
      <c r="I124" t="s">
        <v>183</v>
      </c>
      <c r="J124" t="s">
        <v>730</v>
      </c>
      <c r="K124" t="s">
        <v>1359</v>
      </c>
      <c r="L124" t="s">
        <v>241</v>
      </c>
      <c r="M124" s="6">
        <v>697</v>
      </c>
      <c r="N124" s="9">
        <v>0.158</v>
      </c>
      <c r="O124" s="11">
        <v>0.2</v>
      </c>
      <c r="P124" s="11">
        <v>80.099999999999994</v>
      </c>
      <c r="Q124" s="9">
        <v>8.0710000000000015</v>
      </c>
      <c r="R124" s="11">
        <v>81.7</v>
      </c>
      <c r="S124" s="6">
        <v>0</v>
      </c>
      <c r="T124" s="6">
        <v>0</v>
      </c>
      <c r="U124" s="6">
        <v>3.7699999999999999E-3</v>
      </c>
      <c r="V124" s="6">
        <v>7.2099999999999991</v>
      </c>
      <c r="W124" s="6">
        <v>6.0999999999999999E-2</v>
      </c>
      <c r="X124" s="6">
        <v>169</v>
      </c>
      <c r="Y124" s="15">
        <v>4.4857142857142856E-3</v>
      </c>
      <c r="Z124" s="15">
        <v>0</v>
      </c>
      <c r="AA124" s="6">
        <v>0.29500000000000004</v>
      </c>
      <c r="AB124" s="6">
        <v>0</v>
      </c>
      <c r="AC124" s="6">
        <v>87</v>
      </c>
      <c r="AD124" s="6">
        <v>8.245000000000001</v>
      </c>
      <c r="AE124" s="6">
        <v>90.5</v>
      </c>
      <c r="AF124" s="6">
        <v>2.5000000000000001E-2</v>
      </c>
      <c r="AG124" s="6">
        <v>0</v>
      </c>
      <c r="AH124" s="6">
        <v>2.2500000000000003E-3</v>
      </c>
      <c r="AI124" s="6">
        <v>7.1</v>
      </c>
      <c r="AJ124" s="6">
        <v>0</v>
      </c>
      <c r="AK124">
        <v>165</v>
      </c>
      <c r="AL124">
        <v>0</v>
      </c>
      <c r="AM124">
        <v>2.2899999999999995E-3</v>
      </c>
      <c r="AR124" t="str">
        <v>Georgetown</v>
      </c>
    </row>
    <row r="125" spans="8:44" x14ac:dyDescent="0.25">
      <c r="H125" t="s">
        <v>726</v>
      </c>
      <c r="I125" t="s">
        <v>228</v>
      </c>
      <c r="J125" t="s">
        <v>731</v>
      </c>
      <c r="K125" t="s">
        <v>1360</v>
      </c>
      <c r="L125" t="s">
        <v>241</v>
      </c>
      <c r="M125" s="6">
        <v>697</v>
      </c>
      <c r="N125" s="9">
        <v>0.49090909090909085</v>
      </c>
      <c r="O125" s="11">
        <v>0.13636363636363635</v>
      </c>
      <c r="P125" s="11">
        <v>123.36363636363636</v>
      </c>
      <c r="Q125" s="9">
        <v>8.0518181818181809</v>
      </c>
      <c r="R125" s="11">
        <v>99.36363636363636</v>
      </c>
      <c r="S125" s="6">
        <v>0</v>
      </c>
      <c r="T125" s="6">
        <v>0</v>
      </c>
      <c r="U125" s="6">
        <v>1.2663636363636365E-2</v>
      </c>
      <c r="V125" s="6">
        <v>5.4954545454545451</v>
      </c>
      <c r="W125" s="6">
        <v>0.81318181818181823</v>
      </c>
      <c r="X125" s="6">
        <v>174.77272727272728</v>
      </c>
      <c r="Y125" s="15">
        <v>1.0005882352941177E-2</v>
      </c>
      <c r="Z125" s="15">
        <v>0</v>
      </c>
      <c r="AA125" s="6">
        <v>0.4991666666666667</v>
      </c>
      <c r="AB125" s="6">
        <v>0.25</v>
      </c>
      <c r="AC125" s="6">
        <v>114.66666666666667</v>
      </c>
      <c r="AD125" s="6">
        <v>7.8783333333333339</v>
      </c>
      <c r="AE125" s="6">
        <v>85.25</v>
      </c>
      <c r="AF125" s="6">
        <v>1.3333333333333331E-2</v>
      </c>
      <c r="AG125" s="6">
        <v>4.5833333333333325E-3</v>
      </c>
      <c r="AH125" s="6">
        <v>9.6666666666666689E-4</v>
      </c>
      <c r="AI125" s="6">
        <v>6.7333333333333334</v>
      </c>
      <c r="AJ125" s="6">
        <v>0.4916666666666667</v>
      </c>
      <c r="AK125">
        <v>164.5</v>
      </c>
      <c r="AL125">
        <v>0</v>
      </c>
      <c r="AM125">
        <v>7.5000000000000023E-4</v>
      </c>
      <c r="AR125" t="str">
        <v>Gillams</v>
      </c>
    </row>
    <row r="126" spans="8:44" x14ac:dyDescent="0.25">
      <c r="H126" t="s">
        <v>309</v>
      </c>
      <c r="I126" t="s">
        <v>309</v>
      </c>
      <c r="J126" t="s">
        <v>732</v>
      </c>
      <c r="K126" t="s">
        <v>1361</v>
      </c>
      <c r="L126" t="s">
        <v>579</v>
      </c>
      <c r="M126" s="6">
        <v>181</v>
      </c>
      <c r="N126" s="9">
        <v>0.88909090909090938</v>
      </c>
      <c r="O126" s="11">
        <v>105.54545454545455</v>
      </c>
      <c r="P126" s="11">
        <v>8.0590909090909104</v>
      </c>
      <c r="Q126" s="9">
        <v>6.7531818181818162</v>
      </c>
      <c r="R126" s="11">
        <v>10.322727272727272</v>
      </c>
      <c r="S126" s="6">
        <v>0.34909090909090906</v>
      </c>
      <c r="T126" s="6">
        <v>2.5890909090909096E-2</v>
      </c>
      <c r="U126" s="6">
        <v>0.10822727272727274</v>
      </c>
      <c r="V126" s="6">
        <v>0.70000000000000007</v>
      </c>
      <c r="W126" s="6">
        <v>12.995454545454544</v>
      </c>
      <c r="X126" s="6">
        <v>38.81818181818182</v>
      </c>
      <c r="Y126" s="15">
        <v>0.11694880952380955</v>
      </c>
      <c r="Z126" s="15">
        <v>0.10709589285714287</v>
      </c>
      <c r="AA126" s="6">
        <v>0.87826086956521732</v>
      </c>
      <c r="AB126" s="6">
        <v>91.041666666666671</v>
      </c>
      <c r="AC126" s="6">
        <v>4.9045833333333322</v>
      </c>
      <c r="AD126" s="6">
        <v>6.1995833333333321</v>
      </c>
      <c r="AE126" s="6">
        <v>9.2222222222222214</v>
      </c>
      <c r="AF126" s="6">
        <v>0.24533333333333332</v>
      </c>
      <c r="AG126" s="6">
        <v>2.6625000000000006E-2</v>
      </c>
      <c r="AH126" s="6">
        <v>6.1813636363636376E-3</v>
      </c>
      <c r="AI126" s="6">
        <v>2.0316666666666667</v>
      </c>
      <c r="AJ126" s="6">
        <v>9.5272727272727291</v>
      </c>
      <c r="AK126">
        <v>24.727272727272727</v>
      </c>
      <c r="AL126">
        <v>1.6309090909090913E-3</v>
      </c>
      <c r="AM126">
        <v>0</v>
      </c>
      <c r="AR126" t="str">
        <v>Glenburnie-Birchy Head-Shoal Brook</v>
      </c>
    </row>
    <row r="127" spans="8:44" x14ac:dyDescent="0.25">
      <c r="H127" t="s">
        <v>310</v>
      </c>
      <c r="I127" t="s">
        <v>310</v>
      </c>
      <c r="J127" t="s">
        <v>733</v>
      </c>
      <c r="K127" t="s">
        <v>1362</v>
      </c>
      <c r="L127" t="s">
        <v>579</v>
      </c>
      <c r="M127" s="6">
        <v>920</v>
      </c>
      <c r="N127" s="9">
        <v>0.32380952380952382</v>
      </c>
      <c r="O127" s="11">
        <v>12.857142857142858</v>
      </c>
      <c r="P127" s="11">
        <v>3.1285714285714281</v>
      </c>
      <c r="Q127" s="9">
        <v>6.6195238095238107</v>
      </c>
      <c r="R127" s="11">
        <v>1.1190476190476191</v>
      </c>
      <c r="S127" s="6">
        <v>8.1904761904761897E-2</v>
      </c>
      <c r="T127" s="6">
        <v>5.0714285714285722E-3</v>
      </c>
      <c r="U127" s="6">
        <v>7.5571428571428586E-3</v>
      </c>
      <c r="V127" s="6">
        <v>0.23809523809523808</v>
      </c>
      <c r="W127" s="6">
        <v>2.2000000000000002</v>
      </c>
      <c r="X127" s="6">
        <v>18</v>
      </c>
      <c r="Y127" s="15">
        <v>0.11713875912408757</v>
      </c>
      <c r="Z127" s="15">
        <v>0.11347499999999999</v>
      </c>
      <c r="AA127" s="6">
        <v>0.52062499999999989</v>
      </c>
      <c r="AB127" s="6">
        <v>47.90625</v>
      </c>
      <c r="AC127" s="6">
        <v>0.94571428571428573</v>
      </c>
      <c r="AD127" s="6">
        <v>5.4628125000000001</v>
      </c>
      <c r="AE127" s="6">
        <v>1.8142857142857143</v>
      </c>
      <c r="AF127" s="6">
        <v>0.17282142857142854</v>
      </c>
      <c r="AG127" s="6">
        <v>2.1964285714285721E-2</v>
      </c>
      <c r="AH127" s="6">
        <v>5.333333333333334E-3</v>
      </c>
      <c r="AI127" s="6">
        <v>1.8175000000000003</v>
      </c>
      <c r="AJ127" s="6">
        <v>5.113793103448276</v>
      </c>
      <c r="AK127">
        <v>15.35</v>
      </c>
      <c r="AL127">
        <v>4.761904761904762E-5</v>
      </c>
      <c r="AM127">
        <v>1.142857142857143E-4</v>
      </c>
      <c r="AR127" t="str">
        <v>Glenwood</v>
      </c>
    </row>
    <row r="128" spans="8:44" x14ac:dyDescent="0.25">
      <c r="H128" t="s">
        <v>311</v>
      </c>
      <c r="I128" t="s">
        <v>311</v>
      </c>
      <c r="J128" t="s">
        <v>647</v>
      </c>
      <c r="K128" t="s">
        <v>1363</v>
      </c>
      <c r="L128" t="s">
        <v>579</v>
      </c>
      <c r="M128" s="6">
        <v>176</v>
      </c>
      <c r="N128" s="9">
        <v>0.83095238095238078</v>
      </c>
      <c r="O128" s="11">
        <v>11.157142857142857</v>
      </c>
      <c r="P128" s="11">
        <v>96.857142857142861</v>
      </c>
      <c r="Q128" s="9">
        <v>7.7590476190476192</v>
      </c>
      <c r="R128" s="11">
        <v>114.52380952380952</v>
      </c>
      <c r="S128" s="6">
        <v>5.2761904761904774E-2</v>
      </c>
      <c r="T128" s="6">
        <v>1.4195238095238094E-2</v>
      </c>
      <c r="U128" s="6">
        <v>0.11071428571428572</v>
      </c>
      <c r="V128" s="6">
        <v>4.2047619047619049</v>
      </c>
      <c r="W128" s="6">
        <v>5.3619047619047615</v>
      </c>
      <c r="X128" s="6">
        <v>205.0952380952381</v>
      </c>
      <c r="Y128" s="15">
        <v>0.1496732394366197</v>
      </c>
      <c r="Z128" s="15">
        <v>0.12050701754385966</v>
      </c>
      <c r="AA128" s="6">
        <v>1.25</v>
      </c>
      <c r="AB128" s="6">
        <v>17.142857142857142</v>
      </c>
      <c r="AC128" s="6">
        <v>90.257142857142853</v>
      </c>
      <c r="AD128" s="6">
        <v>7.8578571428571422</v>
      </c>
      <c r="AE128" s="6">
        <v>104.57142857142857</v>
      </c>
      <c r="AF128" s="6">
        <v>2.3928571428571428E-2</v>
      </c>
      <c r="AG128" s="6">
        <v>1.1950000000000001E-2</v>
      </c>
      <c r="AH128" s="6">
        <v>6.071428571428572E-4</v>
      </c>
      <c r="AI128" s="6">
        <v>4.6642857142857137</v>
      </c>
      <c r="AJ128" s="6">
        <v>4.0999999999999996</v>
      </c>
      <c r="AK128">
        <v>184.14285714285714</v>
      </c>
      <c r="AL128">
        <v>2.8095238095238096E-5</v>
      </c>
      <c r="AM128">
        <v>0</v>
      </c>
      <c r="AR128" t="str">
        <v>Glovertown</v>
      </c>
    </row>
    <row r="129" spans="8:44" x14ac:dyDescent="0.25">
      <c r="H129" t="s">
        <v>734</v>
      </c>
      <c r="I129" t="s">
        <v>312</v>
      </c>
      <c r="J129" t="s">
        <v>735</v>
      </c>
      <c r="K129" t="s">
        <v>1364</v>
      </c>
      <c r="L129" t="s">
        <v>579</v>
      </c>
      <c r="M129" s="6">
        <v>19886</v>
      </c>
      <c r="N129" s="9">
        <v>0.2657500000000001</v>
      </c>
      <c r="O129" s="11">
        <v>4.1500000000000004</v>
      </c>
      <c r="P129" s="11">
        <v>23.537500000000001</v>
      </c>
      <c r="Q129" s="9">
        <v>7.2838749999999992</v>
      </c>
      <c r="R129" s="11">
        <v>22.662500000000001</v>
      </c>
      <c r="S129" s="6">
        <v>1.5049999999999999E-2</v>
      </c>
      <c r="T129" s="6">
        <v>1.1187500000000002E-3</v>
      </c>
      <c r="U129" s="6">
        <v>7.1914999999999979E-2</v>
      </c>
      <c r="V129" s="6">
        <v>2.923750000000001</v>
      </c>
      <c r="W129" s="6">
        <v>2.2387499999999991</v>
      </c>
      <c r="X129" s="6">
        <v>55.524999999999999</v>
      </c>
      <c r="Y129" s="15">
        <v>8.3452043478260837E-2</v>
      </c>
      <c r="Z129" s="15">
        <v>9.1747701149425293E-2</v>
      </c>
      <c r="AA129" s="6">
        <v>0.44555555555555526</v>
      </c>
      <c r="AB129" s="6">
        <v>40.805555555555557</v>
      </c>
      <c r="AC129" s="6">
        <v>18.433333333333334</v>
      </c>
      <c r="AD129" s="6">
        <v>7.0925000000000002</v>
      </c>
      <c r="AE129" s="6">
        <v>19.40625</v>
      </c>
      <c r="AF129" s="6">
        <v>7.0749999999999952E-2</v>
      </c>
      <c r="AG129" s="6">
        <v>5.2666666666666686E-3</v>
      </c>
      <c r="AH129" s="6">
        <v>1.0833333333333337E-3</v>
      </c>
      <c r="AI129" s="6">
        <v>1.7277777777777774</v>
      </c>
      <c r="AJ129" s="6">
        <v>5.0083333333333329</v>
      </c>
      <c r="AK129">
        <v>32.972222222222221</v>
      </c>
      <c r="AL129">
        <v>8.0575000000000026E-4</v>
      </c>
      <c r="AM129">
        <v>0</v>
      </c>
      <c r="AR129" t="str">
        <v>Goobies</v>
      </c>
    </row>
    <row r="130" spans="8:44" x14ac:dyDescent="0.25">
      <c r="H130" t="s">
        <v>734</v>
      </c>
      <c r="I130" t="s">
        <v>313</v>
      </c>
      <c r="J130" t="s">
        <v>736</v>
      </c>
      <c r="K130" t="s">
        <v>1365</v>
      </c>
      <c r="L130" t="s">
        <v>579</v>
      </c>
      <c r="M130" s="6">
        <v>19886</v>
      </c>
      <c r="N130" s="9">
        <v>0.70000000000000007</v>
      </c>
      <c r="O130" s="11">
        <v>13.5</v>
      </c>
      <c r="P130" s="11">
        <v>15.5</v>
      </c>
      <c r="Q130" s="9">
        <v>6.8316666666666661</v>
      </c>
      <c r="R130" s="11">
        <v>22</v>
      </c>
      <c r="S130" s="6">
        <v>8.5000000000000006E-2</v>
      </c>
      <c r="T130" s="6">
        <v>8.3333333333333332E-3</v>
      </c>
      <c r="U130" s="6">
        <v>0.19316666666666668</v>
      </c>
      <c r="V130" s="6">
        <v>3.1666666666666665</v>
      </c>
      <c r="W130" s="6">
        <v>5.2333333333333334</v>
      </c>
      <c r="X130" s="6">
        <v>46</v>
      </c>
      <c r="Y130" s="15">
        <v>7.5149090909090902E-2</v>
      </c>
      <c r="Z130" s="15">
        <v>0.11176666666666667</v>
      </c>
      <c r="AA130" s="6">
        <v>0.71666666666666667</v>
      </c>
      <c r="AB130" s="6">
        <v>19.083333333333332</v>
      </c>
      <c r="AC130" s="6">
        <v>18.25</v>
      </c>
      <c r="AD130" s="6">
        <v>6.7941666666666665</v>
      </c>
      <c r="AE130" s="6">
        <v>19.583333333333332</v>
      </c>
      <c r="AF130" s="6">
        <v>6.9999999999999993E-2</v>
      </c>
      <c r="AG130" s="6">
        <v>1.0166666666666666E-2</v>
      </c>
      <c r="AH130" s="6">
        <v>3.7500000000000006E-4</v>
      </c>
      <c r="AI130" s="6">
        <v>4.083333333333333</v>
      </c>
      <c r="AJ130" s="6">
        <v>4.5749999999999993</v>
      </c>
      <c r="AK130">
        <v>37.416666666666664</v>
      </c>
      <c r="AL130">
        <v>3.3333333333333332E-4</v>
      </c>
      <c r="AM130">
        <v>0</v>
      </c>
      <c r="AR130" t="str">
        <v>Goose Cove East</v>
      </c>
    </row>
    <row r="131" spans="8:44" x14ac:dyDescent="0.25">
      <c r="H131" t="s">
        <v>734</v>
      </c>
      <c r="I131" t="s">
        <v>314</v>
      </c>
      <c r="J131" t="s">
        <v>737</v>
      </c>
      <c r="K131" t="s">
        <v>1366</v>
      </c>
      <c r="L131" t="s">
        <v>579</v>
      </c>
      <c r="M131" s="6">
        <v>19886</v>
      </c>
      <c r="N131" s="9">
        <v>0.85</v>
      </c>
      <c r="O131" s="11">
        <v>13.833333333333334</v>
      </c>
      <c r="P131" s="11">
        <v>18</v>
      </c>
      <c r="Q131" s="9">
        <v>6.9499999999999993</v>
      </c>
      <c r="R131" s="11">
        <v>23.666666666666668</v>
      </c>
      <c r="S131" s="6">
        <v>8.5000000000000006E-2</v>
      </c>
      <c r="T131" s="6">
        <v>0</v>
      </c>
      <c r="U131" s="6">
        <v>0.12316666666666666</v>
      </c>
      <c r="V131" s="6">
        <v>3</v>
      </c>
      <c r="W131" s="6">
        <v>5.333333333333333</v>
      </c>
      <c r="X131" s="6">
        <v>53.333333333333336</v>
      </c>
      <c r="Y131" s="15">
        <v>0.14028490566037735</v>
      </c>
      <c r="Z131" s="15">
        <v>0.14413571428571428</v>
      </c>
      <c r="AA131" s="6">
        <v>1.2000000000000002</v>
      </c>
      <c r="AB131" s="6">
        <v>24.916666666666668</v>
      </c>
      <c r="AC131" s="6">
        <v>25.083333333333332</v>
      </c>
      <c r="AD131" s="6">
        <v>6.9216666666666669</v>
      </c>
      <c r="AE131" s="6">
        <v>29.25</v>
      </c>
      <c r="AF131" s="6">
        <v>6.4166666666666664E-2</v>
      </c>
      <c r="AG131" s="6">
        <v>1.0166666666666668E-2</v>
      </c>
      <c r="AH131" s="6">
        <v>2.5000000000000001E-4</v>
      </c>
      <c r="AI131" s="6">
        <v>3.9166666666666665</v>
      </c>
      <c r="AJ131" s="6">
        <v>4.9249999999999998</v>
      </c>
      <c r="AK131">
        <v>43.666666666666664</v>
      </c>
      <c r="AL131">
        <v>3.1666666666666666E-3</v>
      </c>
      <c r="AM131">
        <v>0</v>
      </c>
      <c r="AR131" t="str">
        <v>Grand Bank</v>
      </c>
    </row>
    <row r="132" spans="8:44" x14ac:dyDescent="0.25">
      <c r="H132" t="s">
        <v>315</v>
      </c>
      <c r="I132" t="s">
        <v>315</v>
      </c>
      <c r="J132" t="s">
        <v>738</v>
      </c>
      <c r="K132" t="s">
        <v>1367</v>
      </c>
      <c r="L132" t="s">
        <v>579</v>
      </c>
      <c r="M132" s="6">
        <v>272</v>
      </c>
      <c r="N132" s="9">
        <v>0.4234090909090909</v>
      </c>
      <c r="O132" s="11">
        <v>28.84090909090909</v>
      </c>
      <c r="P132" s="11">
        <v>42.340909090909093</v>
      </c>
      <c r="Q132" s="9">
        <v>7.2888636363636383</v>
      </c>
      <c r="R132" s="11">
        <v>57.863636363636367</v>
      </c>
      <c r="S132" s="6">
        <v>6.8295454545454548E-2</v>
      </c>
      <c r="T132" s="6">
        <v>7.0909090909090922E-3</v>
      </c>
      <c r="U132" s="6">
        <v>0.17368181818181824</v>
      </c>
      <c r="V132" s="6">
        <v>4.6318181818181818</v>
      </c>
      <c r="W132" s="6">
        <v>8.7500000000000018</v>
      </c>
      <c r="X132" s="6">
        <v>105.84090909090909</v>
      </c>
      <c r="Y132" s="15">
        <v>0.26796492146596856</v>
      </c>
      <c r="Z132" s="15">
        <v>0.24656060606060604</v>
      </c>
      <c r="AA132" s="6">
        <v>0.55666666666666653</v>
      </c>
      <c r="AB132" s="6">
        <v>49.541666666666664</v>
      </c>
      <c r="AC132" s="6">
        <v>46.46875</v>
      </c>
      <c r="AD132" s="6">
        <v>7.5004166666666672</v>
      </c>
      <c r="AE132" s="6">
        <v>51.46153846153846</v>
      </c>
      <c r="AF132" s="6">
        <v>7.4291666666666659E-2</v>
      </c>
      <c r="AG132" s="6">
        <v>1.4908333333333341E-2</v>
      </c>
      <c r="AH132" s="6">
        <v>1.8081818181818184E-3</v>
      </c>
      <c r="AI132" s="6">
        <v>5.0758333333333345</v>
      </c>
      <c r="AJ132" s="6">
        <v>8.1217391304347863</v>
      </c>
      <c r="AK132">
        <v>99.818181818181813</v>
      </c>
      <c r="AL132">
        <v>8.7272727272727296E-4</v>
      </c>
      <c r="AM132">
        <v>0</v>
      </c>
      <c r="AR132" t="str">
        <v>Grand Falls-Windsor</v>
      </c>
    </row>
    <row r="133" spans="8:44" x14ac:dyDescent="0.25">
      <c r="H133" t="s">
        <v>316</v>
      </c>
      <c r="I133" t="s">
        <v>316</v>
      </c>
      <c r="J133" t="s">
        <v>739</v>
      </c>
      <c r="K133" t="s">
        <v>1368</v>
      </c>
      <c r="L133" t="s">
        <v>579</v>
      </c>
      <c r="M133" s="6">
        <v>112</v>
      </c>
      <c r="N133" s="9">
        <v>0.46909090909090911</v>
      </c>
      <c r="O133" s="11">
        <v>17.240909090909092</v>
      </c>
      <c r="P133" s="11">
        <v>46.909090909090907</v>
      </c>
      <c r="Q133" s="9">
        <v>7.5663636363636355</v>
      </c>
      <c r="R133" s="11">
        <v>49.909090909090907</v>
      </c>
      <c r="S133" s="6">
        <v>1.5454545454545455E-2</v>
      </c>
      <c r="T133" s="6">
        <v>6.1090909090909105E-2</v>
      </c>
      <c r="U133" s="6">
        <v>2.6336363636363644E-2</v>
      </c>
      <c r="V133" s="6">
        <v>1.7136363636363638</v>
      </c>
      <c r="W133" s="6">
        <v>6.5318181818181822</v>
      </c>
      <c r="X133" s="6">
        <v>86.681818181818187</v>
      </c>
      <c r="Y133" s="15">
        <v>6.9257303370786519E-2</v>
      </c>
      <c r="Z133" s="15">
        <v>3.3846774193548389E-2</v>
      </c>
      <c r="AA133" s="6">
        <v>0.46578947368421059</v>
      </c>
      <c r="AB133" s="6">
        <v>20.105263157894736</v>
      </c>
      <c r="AC133" s="6">
        <v>41.994736842105269</v>
      </c>
      <c r="AD133" s="6">
        <v>7.4742105263157894</v>
      </c>
      <c r="AE133" s="6">
        <v>47.221428571428575</v>
      </c>
      <c r="AF133" s="6">
        <v>3.7473684210526319E-2</v>
      </c>
      <c r="AG133" s="6">
        <v>1.7394736842105268E-2</v>
      </c>
      <c r="AH133" s="6">
        <v>1.526842105263158E-3</v>
      </c>
      <c r="AI133" s="6">
        <v>2.0684210526315794</v>
      </c>
      <c r="AJ133" s="6">
        <v>5.625</v>
      </c>
      <c r="AK133">
        <v>74</v>
      </c>
      <c r="AL133">
        <v>1.2181818181818183E-4</v>
      </c>
      <c r="AM133">
        <v>0</v>
      </c>
      <c r="AR133" t="str">
        <v>Grand Le Pierre</v>
      </c>
    </row>
    <row r="134" spans="8:44" x14ac:dyDescent="0.25">
      <c r="H134" t="s">
        <v>317</v>
      </c>
      <c r="I134" t="s">
        <v>317</v>
      </c>
      <c r="J134" t="s">
        <v>740</v>
      </c>
      <c r="K134" t="s">
        <v>1369</v>
      </c>
      <c r="L134" t="s">
        <v>579</v>
      </c>
      <c r="M134" s="6">
        <v>475</v>
      </c>
      <c r="N134" s="9">
        <v>1.082702702702703</v>
      </c>
      <c r="O134" s="11">
        <v>10.483783783783785</v>
      </c>
      <c r="P134" s="11">
        <v>14.875675675675675</v>
      </c>
      <c r="Q134" s="9">
        <v>6.8235135135135137</v>
      </c>
      <c r="R134" s="11">
        <v>21.594594594594593</v>
      </c>
      <c r="S134" s="6">
        <v>7.3027027027027028E-2</v>
      </c>
      <c r="T134" s="6">
        <v>1.683513513513514E-2</v>
      </c>
      <c r="U134" s="6">
        <v>0.15049459459459461</v>
      </c>
      <c r="V134" s="6">
        <v>0.90810810810810816</v>
      </c>
      <c r="W134" s="6">
        <v>5.0972972972972972</v>
      </c>
      <c r="X134" s="6">
        <v>48.240540540540536</v>
      </c>
      <c r="Y134" s="15">
        <v>0.13619246153846154</v>
      </c>
      <c r="Z134" s="15">
        <v>0.13598437499999996</v>
      </c>
      <c r="AA134" s="6">
        <v>2.5963157894736839</v>
      </c>
      <c r="AB134" s="6">
        <v>33.578947368421055</v>
      </c>
      <c r="AC134" s="6">
        <v>18.50368421052632</v>
      </c>
      <c r="AD134" s="6">
        <v>7.0973684210526296</v>
      </c>
      <c r="AE134" s="6">
        <v>28.6</v>
      </c>
      <c r="AF134" s="6">
        <v>6.0526315789473713E-2</v>
      </c>
      <c r="AG134" s="6">
        <v>1.494736842105264E-2</v>
      </c>
      <c r="AH134" s="6">
        <v>3.5035294117647066E-3</v>
      </c>
      <c r="AI134" s="6">
        <v>2.698947368421051</v>
      </c>
      <c r="AJ134" s="6">
        <v>6.1571428571428566</v>
      </c>
      <c r="AK134">
        <v>55.263157894736842</v>
      </c>
      <c r="AL134">
        <v>1.5810810810810812E-4</v>
      </c>
      <c r="AM134">
        <v>0</v>
      </c>
      <c r="AR134" t="str">
        <v>Grates Cove</v>
      </c>
    </row>
    <row r="135" spans="8:44" x14ac:dyDescent="0.25">
      <c r="H135" t="s">
        <v>317</v>
      </c>
      <c r="I135" t="s">
        <v>318</v>
      </c>
      <c r="J135" t="s">
        <v>740</v>
      </c>
      <c r="K135" t="s">
        <v>1369</v>
      </c>
      <c r="L135" t="s">
        <v>579</v>
      </c>
      <c r="M135" s="6">
        <v>475</v>
      </c>
      <c r="N135" s="9">
        <v>1.082702702702703</v>
      </c>
      <c r="O135" s="11">
        <v>10.483783783783785</v>
      </c>
      <c r="P135" s="11">
        <v>14.875675675675675</v>
      </c>
      <c r="Q135" s="9">
        <v>6.8235135135135137</v>
      </c>
      <c r="R135" s="11">
        <v>21.594594594594593</v>
      </c>
      <c r="S135" s="6">
        <v>7.3027027027027028E-2</v>
      </c>
      <c r="T135" s="6">
        <v>1.683513513513514E-2</v>
      </c>
      <c r="U135" s="6">
        <v>0.15049459459459461</v>
      </c>
      <c r="V135" s="6">
        <v>0.90810810810810816</v>
      </c>
      <c r="W135" s="6">
        <v>5.0972972972972972</v>
      </c>
      <c r="X135" s="6">
        <v>48.240540540540536</v>
      </c>
      <c r="Y135" s="15">
        <v>0.13619246153846154</v>
      </c>
      <c r="Z135" s="15">
        <v>0.13598437499999996</v>
      </c>
      <c r="AA135" s="6">
        <v>2.5963157894736839</v>
      </c>
      <c r="AB135" s="6">
        <v>33.578947368421055</v>
      </c>
      <c r="AC135" s="6">
        <v>18.50368421052632</v>
      </c>
      <c r="AD135" s="6">
        <v>7.0973684210526296</v>
      </c>
      <c r="AE135" s="6">
        <v>28.6</v>
      </c>
      <c r="AF135" s="6">
        <v>6.0526315789473713E-2</v>
      </c>
      <c r="AG135" s="6">
        <v>1.494736842105264E-2</v>
      </c>
      <c r="AH135" s="6">
        <v>3.5035294117647066E-3</v>
      </c>
      <c r="AI135" s="6">
        <v>2.698947368421051</v>
      </c>
      <c r="AJ135" s="6">
        <v>6.1571428571428566</v>
      </c>
      <c r="AK135">
        <v>55.263157894736842</v>
      </c>
      <c r="AL135">
        <v>1.5810810810810812E-4</v>
      </c>
      <c r="AM135">
        <v>0</v>
      </c>
      <c r="AR135" t="str">
        <v>Great Brehat</v>
      </c>
    </row>
    <row r="136" spans="8:44" x14ac:dyDescent="0.25">
      <c r="H136" t="s">
        <v>319</v>
      </c>
      <c r="I136" t="s">
        <v>319</v>
      </c>
      <c r="J136" t="s">
        <v>741</v>
      </c>
      <c r="K136" t="s">
        <v>1370</v>
      </c>
      <c r="L136" t="s">
        <v>579</v>
      </c>
      <c r="M136" s="6">
        <v>660</v>
      </c>
      <c r="N136" s="9">
        <v>0.53</v>
      </c>
      <c r="O136" s="11">
        <v>22.818181818181817</v>
      </c>
      <c r="P136" s="11">
        <v>13</v>
      </c>
      <c r="Q136" s="9">
        <v>6.919999999999999</v>
      </c>
      <c r="R136" s="11">
        <v>20.681818181818183</v>
      </c>
      <c r="S136" s="6">
        <v>6.3863636363636386E-2</v>
      </c>
      <c r="T136" s="6">
        <v>1.2254545454545455E-2</v>
      </c>
      <c r="U136" s="6">
        <v>0.19440909090909086</v>
      </c>
      <c r="V136" s="6">
        <v>1.8909090909090909</v>
      </c>
      <c r="W136" s="6">
        <v>5.0000000000000009</v>
      </c>
      <c r="X136" s="6">
        <v>41.090909090909093</v>
      </c>
      <c r="Y136" s="15">
        <v>6.15021052631579E-2</v>
      </c>
      <c r="Z136" s="15">
        <v>7.1753968253968264E-2</v>
      </c>
      <c r="AA136" s="6">
        <v>0.36884615384615399</v>
      </c>
      <c r="AB136" s="6">
        <v>30.981481481481481</v>
      </c>
      <c r="AC136" s="6">
        <v>17.788888888888888</v>
      </c>
      <c r="AD136" s="6">
        <v>7.11</v>
      </c>
      <c r="AE136" s="6">
        <v>20.75</v>
      </c>
      <c r="AF136" s="6">
        <v>4.4111111111111122E-2</v>
      </c>
      <c r="AG136" s="6">
        <v>7.6111111111111136E-3</v>
      </c>
      <c r="AH136" s="6">
        <v>3.9768000000000008E-3</v>
      </c>
      <c r="AI136" s="6">
        <v>2.9574074074074077</v>
      </c>
      <c r="AJ136" s="6">
        <v>4.3826086956521744</v>
      </c>
      <c r="AK136">
        <v>40.32</v>
      </c>
      <c r="AL136">
        <v>2.8636363636363636E-4</v>
      </c>
      <c r="AM136">
        <v>0</v>
      </c>
      <c r="AR136" t="str">
        <v>Great Codroy</v>
      </c>
    </row>
    <row r="137" spans="8:44" x14ac:dyDescent="0.25">
      <c r="H137" t="s">
        <v>319</v>
      </c>
      <c r="I137" t="s">
        <v>227</v>
      </c>
      <c r="J137" t="s">
        <v>742</v>
      </c>
      <c r="K137" t="s">
        <v>1371</v>
      </c>
      <c r="L137" t="s">
        <v>241</v>
      </c>
      <c r="M137" s="6">
        <v>660</v>
      </c>
      <c r="N137" s="9">
        <v>0.25875000000000004</v>
      </c>
      <c r="O137" s="11">
        <v>0.5</v>
      </c>
      <c r="P137" s="11">
        <v>189.75</v>
      </c>
      <c r="Q137" s="9">
        <v>7.9912499999999991</v>
      </c>
      <c r="R137" s="11">
        <v>192.25</v>
      </c>
      <c r="S137" s="6">
        <v>5.0000000000000001E-3</v>
      </c>
      <c r="T137" s="6">
        <v>4.4124999999999998E-3</v>
      </c>
      <c r="U137" s="6">
        <v>3.1250000000000002E-3</v>
      </c>
      <c r="V137" s="6">
        <v>19.875</v>
      </c>
      <c r="W137" s="6">
        <v>0.93187500000000012</v>
      </c>
      <c r="X137" s="6">
        <v>275.5625</v>
      </c>
      <c r="Y137" s="15">
        <v>0</v>
      </c>
      <c r="Z137" s="15">
        <v>0</v>
      </c>
      <c r="AA137" s="6">
        <v>0.30307692307692308</v>
      </c>
      <c r="AB137" s="6">
        <v>0.53846153846153844</v>
      </c>
      <c r="AC137" s="6">
        <v>169.84615384615384</v>
      </c>
      <c r="AD137" s="6">
        <v>8.008461538461539</v>
      </c>
      <c r="AE137" s="6">
        <v>173.07692307692307</v>
      </c>
      <c r="AF137" s="6">
        <v>1.0384615384615384E-2</v>
      </c>
      <c r="AG137" s="6">
        <v>6.4615384615384613E-3</v>
      </c>
      <c r="AH137" s="6">
        <v>1.7692307692307695E-3</v>
      </c>
      <c r="AI137" s="6">
        <v>17.46153846153846</v>
      </c>
      <c r="AJ137" s="6">
        <v>1.6438461538461537</v>
      </c>
      <c r="AK137">
        <v>248.84615384615384</v>
      </c>
      <c r="AL137">
        <v>5.6875E-5</v>
      </c>
      <c r="AM137">
        <v>0</v>
      </c>
      <c r="AR137" t="str">
        <v>Green Island Brook</v>
      </c>
    </row>
    <row r="138" spans="8:44" x14ac:dyDescent="0.25">
      <c r="H138" t="s">
        <v>320</v>
      </c>
      <c r="I138" t="s">
        <v>320</v>
      </c>
      <c r="J138" t="s">
        <v>743</v>
      </c>
      <c r="K138" t="s">
        <v>1372</v>
      </c>
      <c r="L138" t="s">
        <v>579</v>
      </c>
      <c r="M138" s="6">
        <v>203</v>
      </c>
      <c r="N138" s="9">
        <v>0.58625000000000005</v>
      </c>
      <c r="O138" s="11">
        <v>26.833333333333332</v>
      </c>
      <c r="P138" s="11">
        <v>21.995833333333334</v>
      </c>
      <c r="Q138" s="9">
        <v>6.9820833333333345</v>
      </c>
      <c r="R138" s="11">
        <v>37.708333333333336</v>
      </c>
      <c r="S138" s="6">
        <v>0.19958333333333336</v>
      </c>
      <c r="T138" s="6">
        <v>6.1837500000000011E-2</v>
      </c>
      <c r="U138" s="6">
        <v>0.13900000000000004</v>
      </c>
      <c r="V138" s="6">
        <v>7.4666666666666659</v>
      </c>
      <c r="W138" s="6">
        <v>8.216666666666665</v>
      </c>
      <c r="X138" s="6">
        <v>165.625</v>
      </c>
      <c r="Y138" s="15">
        <v>0.15228656716417907</v>
      </c>
      <c r="Z138" s="15">
        <v>0.13573777777777776</v>
      </c>
      <c r="AA138" s="6">
        <v>0.95157894736842097</v>
      </c>
      <c r="AB138" s="6">
        <v>42.10526315789474</v>
      </c>
      <c r="AC138" s="6">
        <v>9.5421052631578931</v>
      </c>
      <c r="AD138" s="6">
        <v>6.633684210526317</v>
      </c>
      <c r="AE138" s="6">
        <v>28.6</v>
      </c>
      <c r="AF138" s="6">
        <v>0.14368421052631578</v>
      </c>
      <c r="AG138" s="6">
        <v>2.6526315789473686E-2</v>
      </c>
      <c r="AH138" s="6">
        <v>1.8647368421052634E-3</v>
      </c>
      <c r="AI138" s="6">
        <v>7.8421052631578947</v>
      </c>
      <c r="AJ138" s="6">
        <v>8.2789473684210524</v>
      </c>
      <c r="AK138">
        <v>136.26315789473685</v>
      </c>
      <c r="AL138">
        <v>5.7249999999999998E-4</v>
      </c>
      <c r="AM138">
        <v>5.1249999999999993E-4</v>
      </c>
      <c r="AR138" t="str">
        <v>Greenspond</v>
      </c>
    </row>
    <row r="139" spans="8:44" x14ac:dyDescent="0.25">
      <c r="H139" t="s">
        <v>321</v>
      </c>
      <c r="I139" t="s">
        <v>321</v>
      </c>
      <c r="J139" t="s">
        <v>664</v>
      </c>
      <c r="K139" t="s">
        <v>1300</v>
      </c>
      <c r="L139" t="s">
        <v>579</v>
      </c>
      <c r="M139" s="6">
        <v>761</v>
      </c>
      <c r="N139" s="9">
        <v>0.51347222222222222</v>
      </c>
      <c r="O139" s="11">
        <v>17.738888888888891</v>
      </c>
      <c r="P139" s="11">
        <v>1.6930555555555555</v>
      </c>
      <c r="Q139" s="9">
        <v>6.0066666666666668</v>
      </c>
      <c r="R139" s="11">
        <v>4.9375</v>
      </c>
      <c r="S139" s="6">
        <v>9.9124999999999977E-2</v>
      </c>
      <c r="T139" s="6">
        <v>8.6361111111111152E-3</v>
      </c>
      <c r="U139" s="6">
        <v>0.13890555555555559</v>
      </c>
      <c r="V139" s="6">
        <v>1.7666666666666666</v>
      </c>
      <c r="W139" s="6">
        <v>5.1194444444444445</v>
      </c>
      <c r="X139" s="6">
        <v>30.611111111111111</v>
      </c>
      <c r="Y139" s="15">
        <v>9.3613928571428542E-2</v>
      </c>
      <c r="Z139" s="15">
        <v>0.13626213592233014</v>
      </c>
      <c r="AA139" s="6">
        <v>0.47740740740740734</v>
      </c>
      <c r="AB139" s="6">
        <v>26.296296296296298</v>
      </c>
      <c r="AC139" s="6">
        <v>4.1555555555555577</v>
      </c>
      <c r="AD139" s="6">
        <v>6.4692592592592604</v>
      </c>
      <c r="AE139" s="6">
        <v>2.8384615384615386</v>
      </c>
      <c r="AF139" s="6">
        <v>7.3851851851851849E-2</v>
      </c>
      <c r="AG139" s="6">
        <v>1.5629629629629632E-2</v>
      </c>
      <c r="AH139" s="6">
        <v>4.4555555555555572E-3</v>
      </c>
      <c r="AI139" s="6">
        <v>2.1422222222222222</v>
      </c>
      <c r="AJ139" s="6">
        <v>4.5634615384615378</v>
      </c>
      <c r="AK139">
        <v>25.416666666666668</v>
      </c>
      <c r="AL139">
        <v>9.1305555555555584E-4</v>
      </c>
      <c r="AM139">
        <v>0</v>
      </c>
      <c r="AR139" t="str">
        <v>Grey River</v>
      </c>
    </row>
    <row r="140" spans="8:44" x14ac:dyDescent="0.25">
      <c r="H140" t="s">
        <v>322</v>
      </c>
      <c r="I140" t="s">
        <v>322</v>
      </c>
      <c r="J140" t="s">
        <v>744</v>
      </c>
      <c r="K140" t="s">
        <v>1373</v>
      </c>
      <c r="L140" t="s">
        <v>579</v>
      </c>
      <c r="M140" s="6">
        <v>265</v>
      </c>
      <c r="N140" s="9">
        <v>0.34904761904761905</v>
      </c>
      <c r="O140" s="11">
        <v>4.480952380952381</v>
      </c>
      <c r="P140" s="11">
        <v>157.33333333333334</v>
      </c>
      <c r="Q140" s="9">
        <v>8.055714285714286</v>
      </c>
      <c r="R140" s="11">
        <v>173.33333333333334</v>
      </c>
      <c r="S140" s="6">
        <v>1.5380952380952379E-2</v>
      </c>
      <c r="T140" s="6">
        <v>3.4285714285714288E-3</v>
      </c>
      <c r="U140" s="6">
        <v>2.8000000000000004E-3</v>
      </c>
      <c r="V140" s="6">
        <v>6.723809523809523</v>
      </c>
      <c r="W140" s="6">
        <v>3.6904761904761889</v>
      </c>
      <c r="X140" s="6">
        <v>289.09523809523807</v>
      </c>
      <c r="Y140" s="15">
        <v>4.2386813186813192E-2</v>
      </c>
      <c r="Z140" s="15">
        <v>2.9906666666666658E-2</v>
      </c>
      <c r="AA140" s="6">
        <v>0.38800000000000001</v>
      </c>
      <c r="AB140" s="6">
        <v>25.78125</v>
      </c>
      <c r="AC140" s="6">
        <v>138.953125</v>
      </c>
      <c r="AD140" s="6">
        <v>7.9525000000000006</v>
      </c>
      <c r="AE140" s="6">
        <v>178.27272727272728</v>
      </c>
      <c r="AF140" s="6">
        <v>6.25E-2</v>
      </c>
      <c r="AG140" s="6">
        <v>6.2812499999999995E-3</v>
      </c>
      <c r="AH140" s="6">
        <v>1.79375E-3</v>
      </c>
      <c r="AI140" s="6">
        <v>6.2375000000000007</v>
      </c>
      <c r="AJ140" s="6">
        <v>3.0966666666666662</v>
      </c>
      <c r="AK140">
        <v>234.92857142857142</v>
      </c>
      <c r="AL140">
        <v>0</v>
      </c>
      <c r="AM140">
        <v>0</v>
      </c>
      <c r="AR140" t="str">
        <v>Hampden</v>
      </c>
    </row>
    <row r="141" spans="8:44" x14ac:dyDescent="0.25">
      <c r="H141" t="s">
        <v>323</v>
      </c>
      <c r="I141" t="s">
        <v>323</v>
      </c>
      <c r="J141" t="s">
        <v>745</v>
      </c>
      <c r="K141" t="s">
        <v>1374</v>
      </c>
      <c r="L141" t="s">
        <v>579</v>
      </c>
      <c r="M141" s="6">
        <v>155</v>
      </c>
      <c r="N141" s="9">
        <v>0.88666666666666671</v>
      </c>
      <c r="O141" s="11">
        <v>46.333333333333336</v>
      </c>
      <c r="P141" s="11">
        <v>2.4874999999999998</v>
      </c>
      <c r="Q141" s="9">
        <v>6.4629166666666684</v>
      </c>
      <c r="R141" s="11">
        <v>1.7666666666666666</v>
      </c>
      <c r="S141" s="6">
        <v>0.25041666666666668</v>
      </c>
      <c r="T141" s="6">
        <v>4.9291666666666659E-3</v>
      </c>
      <c r="U141" s="6">
        <v>2.4062500000000001E-2</v>
      </c>
      <c r="V141" s="6">
        <v>0.3833333333333333</v>
      </c>
      <c r="W141" s="6">
        <v>6.8541666666666652</v>
      </c>
      <c r="X141" s="6">
        <v>24.708333333333332</v>
      </c>
      <c r="Y141" s="15">
        <v>7.0435106382978743E-2</v>
      </c>
      <c r="Z141" s="15">
        <v>9.3387499999999998E-2</v>
      </c>
      <c r="AA141" s="6">
        <v>0.93333333333333335</v>
      </c>
      <c r="AB141" s="6">
        <v>57.055555555555557</v>
      </c>
      <c r="AC141" s="6">
        <v>1.1694444444444445</v>
      </c>
      <c r="AD141" s="6">
        <v>5.7783333333333333</v>
      </c>
      <c r="AE141" s="6">
        <v>2.6</v>
      </c>
      <c r="AF141" s="6">
        <v>0.26783333333333342</v>
      </c>
      <c r="AG141" s="6">
        <v>1.4033333333333335E-2</v>
      </c>
      <c r="AH141" s="6">
        <v>2.2856250000000002E-2</v>
      </c>
      <c r="AI141" s="6">
        <v>1.3516666666666668</v>
      </c>
      <c r="AJ141" s="6">
        <v>5.6705882352941179</v>
      </c>
      <c r="AK141">
        <v>20.875</v>
      </c>
      <c r="AL141">
        <v>1.8833333333333332E-4</v>
      </c>
      <c r="AM141">
        <v>0</v>
      </c>
      <c r="AR141" t="str">
        <v>Hant's Harbour</v>
      </c>
    </row>
    <row r="142" spans="8:44" x14ac:dyDescent="0.25">
      <c r="H142" t="s">
        <v>124</v>
      </c>
      <c r="I142" t="s">
        <v>124</v>
      </c>
      <c r="J142" t="s">
        <v>746</v>
      </c>
      <c r="K142" t="s">
        <v>1375</v>
      </c>
      <c r="L142" t="s">
        <v>579</v>
      </c>
      <c r="M142" s="6">
        <v>176</v>
      </c>
      <c r="N142" s="9">
        <v>0.46615384615384631</v>
      </c>
      <c r="O142" s="11">
        <v>33.307692307692307</v>
      </c>
      <c r="P142" s="11">
        <v>12.573076923076922</v>
      </c>
      <c r="Q142" s="9">
        <v>7.0573076923076927</v>
      </c>
      <c r="R142" s="11">
        <v>13.976923076923075</v>
      </c>
      <c r="S142" s="6">
        <v>0.16807692307692312</v>
      </c>
      <c r="T142" s="6">
        <v>2.8615384615384618E-3</v>
      </c>
      <c r="U142" s="6">
        <v>1.3238461538461543E-2</v>
      </c>
      <c r="V142" s="6">
        <v>0.67692307692307696</v>
      </c>
      <c r="W142" s="6">
        <v>5.0115384615384606</v>
      </c>
      <c r="X142" s="6">
        <v>86.038461538461533</v>
      </c>
      <c r="Y142" s="15">
        <v>0.14907619047619047</v>
      </c>
      <c r="Z142" s="15">
        <v>0.11844761904761905</v>
      </c>
      <c r="AA142" s="6">
        <v>0.72923076923076913</v>
      </c>
      <c r="AB142" s="6">
        <v>62.384615384615387</v>
      </c>
      <c r="AC142" s="6">
        <v>6.0538461538461528</v>
      </c>
      <c r="AD142" s="6">
        <v>6.8038461538461528</v>
      </c>
      <c r="AE142" s="6">
        <v>7.4076923076923071</v>
      </c>
      <c r="AF142" s="6">
        <v>0.29307692307692307</v>
      </c>
      <c r="AG142" s="6">
        <v>2.3423076923076921E-2</v>
      </c>
      <c r="AH142" s="6">
        <v>1.123076923076923E-3</v>
      </c>
      <c r="AI142" s="6">
        <v>0.73076923076923073</v>
      </c>
      <c r="AJ142" s="6">
        <v>7.4538461538461531</v>
      </c>
      <c r="AK142">
        <v>19</v>
      </c>
      <c r="AL142">
        <v>1.6792307692307694E-3</v>
      </c>
      <c r="AM142">
        <v>0</v>
      </c>
      <c r="AR142" t="str">
        <v>Happy Adventure</v>
      </c>
    </row>
    <row r="143" spans="8:44" x14ac:dyDescent="0.25">
      <c r="H143" t="s">
        <v>124</v>
      </c>
      <c r="I143" t="s">
        <v>124</v>
      </c>
      <c r="J143" t="s">
        <v>747</v>
      </c>
      <c r="K143" t="s">
        <v>1376</v>
      </c>
      <c r="L143" t="s">
        <v>241</v>
      </c>
      <c r="M143" s="6">
        <v>176</v>
      </c>
      <c r="N143" s="9">
        <v>0.56500000000000006</v>
      </c>
      <c r="O143" s="11">
        <v>14.508333333333333</v>
      </c>
      <c r="P143" s="11">
        <v>78.291666666666671</v>
      </c>
      <c r="Q143" s="9">
        <v>8.4508333333333336</v>
      </c>
      <c r="R143" s="11">
        <v>24.25</v>
      </c>
      <c r="S143" s="6">
        <v>6.9166666666666668E-2</v>
      </c>
      <c r="T143" s="6">
        <v>1.2916666666666667E-3</v>
      </c>
      <c r="U143" s="6">
        <v>4.15E-3</v>
      </c>
      <c r="V143" s="6">
        <v>25.25</v>
      </c>
      <c r="W143" s="6">
        <v>2.3833333333333337</v>
      </c>
      <c r="X143" s="6">
        <v>285.33333333333331</v>
      </c>
      <c r="Y143" s="15">
        <v>2.6199999999999999E-3</v>
      </c>
      <c r="Z143" s="15">
        <v>0</v>
      </c>
      <c r="AA143" s="6">
        <v>1.4363636363636358</v>
      </c>
      <c r="AB143" s="6">
        <v>2.6818181818181817</v>
      </c>
      <c r="AC143" s="6">
        <v>93.409090909090907</v>
      </c>
      <c r="AD143" s="6">
        <v>8.9463636363636336</v>
      </c>
      <c r="AE143" s="6">
        <v>8.5909090909090917</v>
      </c>
      <c r="AF143" s="6">
        <v>2.7727272727272725E-2</v>
      </c>
      <c r="AG143" s="6">
        <v>2.5909090909090908E-3</v>
      </c>
      <c r="AH143" s="6">
        <v>1.590909090909091E-4</v>
      </c>
      <c r="AI143" s="6">
        <v>30.363636363636363</v>
      </c>
      <c r="AJ143" s="6">
        <v>0.62045454545454548</v>
      </c>
      <c r="AK143">
        <v>268.31818181818181</v>
      </c>
      <c r="AL143">
        <v>4.1666666666666669E-4</v>
      </c>
      <c r="AM143">
        <v>1.5083333333333331E-3</v>
      </c>
      <c r="AR143" t="str">
        <v>Happy Valley-Goose Bay</v>
      </c>
    </row>
    <row r="144" spans="8:44" x14ac:dyDescent="0.25">
      <c r="H144" t="s">
        <v>748</v>
      </c>
      <c r="I144" t="s">
        <v>324</v>
      </c>
      <c r="J144" t="s">
        <v>749</v>
      </c>
      <c r="K144" t="s">
        <v>1377</v>
      </c>
      <c r="L144" t="s">
        <v>579</v>
      </c>
      <c r="M144" s="6">
        <v>4995</v>
      </c>
      <c r="N144" s="9">
        <v>0.27967213114754091</v>
      </c>
      <c r="O144" s="11">
        <v>16.344262295081968</v>
      </c>
      <c r="P144" s="11">
        <v>8.8442622950819665</v>
      </c>
      <c r="Q144" s="9">
        <v>6.8080327868852439</v>
      </c>
      <c r="R144" s="11">
        <v>10.852459016393443</v>
      </c>
      <c r="S144" s="6">
        <v>4.0770491803278679E-2</v>
      </c>
      <c r="T144" s="6">
        <v>1.1639344262295083E-4</v>
      </c>
      <c r="U144" s="6">
        <v>0.1786606557377049</v>
      </c>
      <c r="V144" s="6">
        <v>0.93278688524590159</v>
      </c>
      <c r="W144" s="6">
        <v>3.7622950819672139</v>
      </c>
      <c r="X144" s="6">
        <v>25.57377049180328</v>
      </c>
      <c r="Y144" s="15">
        <v>8.10776119402985E-2</v>
      </c>
      <c r="Z144" s="15">
        <v>7.9323741007194248E-2</v>
      </c>
      <c r="AA144" s="6">
        <v>0.40435897435897428</v>
      </c>
      <c r="AB144" s="6">
        <v>23.820512820512821</v>
      </c>
      <c r="AC144" s="6">
        <v>10.018333333333333</v>
      </c>
      <c r="AD144" s="6">
        <v>6.9210256410256425</v>
      </c>
      <c r="AE144" s="6">
        <v>9.7058823529411757</v>
      </c>
      <c r="AF144" s="6">
        <v>3.1805555555555545E-2</v>
      </c>
      <c r="AG144" s="6">
        <v>5.4138888888888926E-3</v>
      </c>
      <c r="AH144" s="6">
        <v>3.6666666666666683E-3</v>
      </c>
      <c r="AI144" s="6">
        <v>1.7954285714285716</v>
      </c>
      <c r="AJ144" s="6">
        <v>3.3554054054054054</v>
      </c>
      <c r="AK144">
        <v>24.147058823529413</v>
      </c>
      <c r="AL144">
        <v>4.4983606557377054E-4</v>
      </c>
      <c r="AM144">
        <v>0</v>
      </c>
      <c r="AR144" t="str">
        <v>Harbour Breton</v>
      </c>
    </row>
    <row r="145" spans="8:44" x14ac:dyDescent="0.25">
      <c r="H145" t="s">
        <v>750</v>
      </c>
      <c r="I145" t="s">
        <v>325</v>
      </c>
      <c r="J145" t="s">
        <v>751</v>
      </c>
      <c r="K145" t="s">
        <v>1378</v>
      </c>
      <c r="L145" t="s">
        <v>579</v>
      </c>
      <c r="M145" s="6">
        <v>1198</v>
      </c>
      <c r="N145" s="9">
        <v>0.51385964912280713</v>
      </c>
      <c r="O145" s="11">
        <v>17.80350877192982</v>
      </c>
      <c r="P145" s="11">
        <v>2.2280701754385963</v>
      </c>
      <c r="Q145" s="9">
        <v>5.1064912280701753</v>
      </c>
      <c r="R145" s="11">
        <v>5.7894736842105274</v>
      </c>
      <c r="S145" s="6">
        <v>0.16387719298245615</v>
      </c>
      <c r="T145" s="6">
        <v>1.450175438596492E-2</v>
      </c>
      <c r="U145" s="6">
        <v>0.2707719298245615</v>
      </c>
      <c r="V145" s="6">
        <v>1.4508771929824562</v>
      </c>
      <c r="W145" s="6">
        <v>5.7631578947368425</v>
      </c>
      <c r="X145" s="6">
        <v>34.701754385964911</v>
      </c>
      <c r="Y145" s="15">
        <v>0.10242908163265299</v>
      </c>
      <c r="Z145" s="15">
        <v>0.18453071428571427</v>
      </c>
      <c r="AA145" s="6">
        <v>0.72545454545454546</v>
      </c>
      <c r="AB145" s="6">
        <v>46.242424242424242</v>
      </c>
      <c r="AC145" s="6">
        <v>3.9000000000000012</v>
      </c>
      <c r="AD145" s="6">
        <v>6.3842424242424229</v>
      </c>
      <c r="AE145" s="6">
        <v>3.3010526315789477</v>
      </c>
      <c r="AF145" s="6">
        <v>0.17462500000000006</v>
      </c>
      <c r="AG145" s="6">
        <v>3.033437499999999E-2</v>
      </c>
      <c r="AH145" s="6">
        <v>3.2500000000000007E-3</v>
      </c>
      <c r="AI145" s="6">
        <v>1.5031249999999996</v>
      </c>
      <c r="AJ145" s="6">
        <v>5.810937499999997</v>
      </c>
      <c r="AK145">
        <v>20.533333333333335</v>
      </c>
      <c r="AL145">
        <v>3.2842105263157905E-3</v>
      </c>
      <c r="AM145">
        <v>0</v>
      </c>
      <c r="AR145" t="str">
        <v>Harbour Grace</v>
      </c>
    </row>
    <row r="146" spans="8:44" x14ac:dyDescent="0.25">
      <c r="H146" t="s">
        <v>326</v>
      </c>
      <c r="I146" t="s">
        <v>326</v>
      </c>
      <c r="J146" t="s">
        <v>752</v>
      </c>
      <c r="K146" t="s">
        <v>1379</v>
      </c>
      <c r="L146" t="s">
        <v>579</v>
      </c>
      <c r="M146" s="6">
        <v>673</v>
      </c>
      <c r="N146" s="9">
        <v>0.8434693877551025</v>
      </c>
      <c r="O146" s="11">
        <v>46.387755102040813</v>
      </c>
      <c r="P146" s="11">
        <v>3.7204081632653057</v>
      </c>
      <c r="Q146" s="9">
        <v>5.9522448979591864</v>
      </c>
      <c r="R146" s="11">
        <v>2.1040816326530614</v>
      </c>
      <c r="S146" s="6">
        <v>0.45795918367346944</v>
      </c>
      <c r="T146" s="6">
        <v>2.5014285714285718E-2</v>
      </c>
      <c r="U146" s="6">
        <v>0.60895918367346924</v>
      </c>
      <c r="V146" s="6">
        <v>0.22040816326530613</v>
      </c>
      <c r="W146" s="6">
        <v>8.6285714285714246</v>
      </c>
      <c r="X146" s="6">
        <v>27.061224489795919</v>
      </c>
      <c r="Y146" s="15">
        <v>0.10342336956521742</v>
      </c>
      <c r="Z146" s="15">
        <v>0.19561562499999999</v>
      </c>
      <c r="AA146" s="6">
        <v>0.59793103448275864</v>
      </c>
      <c r="AB146" s="6">
        <v>60.517241379310342</v>
      </c>
      <c r="AC146" s="6">
        <v>1.9313793103448278</v>
      </c>
      <c r="AD146" s="6">
        <v>5.8617241379310361</v>
      </c>
      <c r="AE146" s="6">
        <v>3.0428571428571431</v>
      </c>
      <c r="AF146" s="6">
        <v>0.19682758620689658</v>
      </c>
      <c r="AG146" s="6">
        <v>7.1103448275862107E-3</v>
      </c>
      <c r="AH146" s="6">
        <v>3.9879629629629598E-2</v>
      </c>
      <c r="AI146" s="6">
        <v>1.5282758620689654</v>
      </c>
      <c r="AJ146" s="6">
        <v>7.2307692307692282</v>
      </c>
      <c r="AK146">
        <v>21.344827586206897</v>
      </c>
      <c r="AL146">
        <v>1.5444897959183673E-3</v>
      </c>
      <c r="AM146">
        <v>0</v>
      </c>
      <c r="AR146" t="str">
        <v>Harbour Main-Chapel's Cove-Lakeview</v>
      </c>
    </row>
    <row r="147" spans="8:44" x14ac:dyDescent="0.25">
      <c r="H147" t="s">
        <v>753</v>
      </c>
      <c r="I147" t="s">
        <v>127</v>
      </c>
      <c r="J147" t="s">
        <v>612</v>
      </c>
      <c r="K147" t="s">
        <v>1380</v>
      </c>
      <c r="L147" t="s">
        <v>241</v>
      </c>
      <c r="M147" s="6">
        <v>482</v>
      </c>
      <c r="N147" s="9">
        <v>0.22705882352941176</v>
      </c>
      <c r="O147" s="11">
        <v>0.17647058823529413</v>
      </c>
      <c r="P147" s="11">
        <v>26.794117647058822</v>
      </c>
      <c r="Q147" s="9">
        <v>6.8870588235294123</v>
      </c>
      <c r="R147" s="11">
        <v>22.117647058823529</v>
      </c>
      <c r="S147" s="6">
        <v>5.0000000000000001E-3</v>
      </c>
      <c r="T147" s="6">
        <v>0</v>
      </c>
      <c r="U147" s="6">
        <v>0.27661764705882358</v>
      </c>
      <c r="V147" s="6">
        <v>3.9147058823529419</v>
      </c>
      <c r="W147" s="6">
        <v>8.5588235294117646E-2</v>
      </c>
      <c r="X147" s="6">
        <v>79.32352941176471</v>
      </c>
      <c r="Y147" s="15">
        <v>2.3535555555555553E-2</v>
      </c>
      <c r="Z147" s="15">
        <v>1E-3</v>
      </c>
      <c r="AA147" s="6">
        <v>0.17399999999999993</v>
      </c>
      <c r="AB147" s="6">
        <v>0.73333333333333328</v>
      </c>
      <c r="AC147" s="6">
        <v>52.133333333333333</v>
      </c>
      <c r="AD147" s="6">
        <v>6.5733333333333341</v>
      </c>
      <c r="AE147" s="6">
        <v>21.266666666666666</v>
      </c>
      <c r="AF147" s="6">
        <v>9.3333333333333341E-3</v>
      </c>
      <c r="AG147" s="6">
        <v>4.0666666666666672E-3</v>
      </c>
      <c r="AH147" s="6">
        <v>2.0000000000000006E-4</v>
      </c>
      <c r="AI147" s="6">
        <v>4.5066666666666659</v>
      </c>
      <c r="AJ147" s="6">
        <v>0.21333333333333332</v>
      </c>
      <c r="AK147">
        <v>71.13333333333334</v>
      </c>
      <c r="AL147">
        <v>1.2352941176470587E-4</v>
      </c>
      <c r="AM147">
        <v>0</v>
      </c>
      <c r="AR147" t="str">
        <v>Harbour Mille-Little Harbour East</v>
      </c>
    </row>
    <row r="148" spans="8:44" x14ac:dyDescent="0.25">
      <c r="H148" t="s">
        <v>328</v>
      </c>
      <c r="I148" t="s">
        <v>328</v>
      </c>
      <c r="J148" t="s">
        <v>692</v>
      </c>
      <c r="K148" t="s">
        <v>1381</v>
      </c>
      <c r="L148" t="s">
        <v>579</v>
      </c>
      <c r="M148" s="6">
        <v>49</v>
      </c>
      <c r="N148" s="9">
        <v>0.8438095238095239</v>
      </c>
      <c r="O148" s="11">
        <v>44.666666666666664</v>
      </c>
      <c r="P148" s="11">
        <v>142.66666666666666</v>
      </c>
      <c r="Q148" s="9">
        <v>8.1114285714285721</v>
      </c>
      <c r="R148" s="11">
        <v>150.38095238095238</v>
      </c>
      <c r="S148" s="6">
        <v>0.10666666666666666</v>
      </c>
      <c r="T148" s="6">
        <v>1.1666666666666667E-2</v>
      </c>
      <c r="U148" s="6">
        <v>5.342857142857144E-3</v>
      </c>
      <c r="V148" s="6">
        <v>2.0428571428571427</v>
      </c>
      <c r="W148" s="6">
        <v>7.0666666666666655</v>
      </c>
      <c r="X148" s="6">
        <v>188.1904761904762</v>
      </c>
      <c r="Y148" s="15">
        <v>0</v>
      </c>
      <c r="Z148" s="15">
        <v>0</v>
      </c>
      <c r="AA148" s="6">
        <v>0.55416666666666659</v>
      </c>
      <c r="AB148" s="6">
        <v>54.083333333333336</v>
      </c>
      <c r="AC148" s="6">
        <v>131.5</v>
      </c>
      <c r="AD148" s="6">
        <v>8.1191666666666666</v>
      </c>
      <c r="AE148" s="6">
        <v>140.25</v>
      </c>
      <c r="AF148" s="6">
        <v>0.10675000000000001</v>
      </c>
      <c r="AG148" s="6">
        <v>1.1933333333333336E-2</v>
      </c>
      <c r="AH148" s="6">
        <v>4.5833333333333332E-4</v>
      </c>
      <c r="AI148" s="6">
        <v>2.7416666666666667</v>
      </c>
      <c r="AJ148" s="6">
        <v>7.6499999999999995</v>
      </c>
      <c r="AK148">
        <v>172.91666666666666</v>
      </c>
      <c r="AL148">
        <v>0</v>
      </c>
      <c r="AM148">
        <v>0</v>
      </c>
      <c r="AR148" t="str">
        <v>Hare Bay</v>
      </c>
    </row>
    <row r="149" spans="8:44" x14ac:dyDescent="0.25">
      <c r="H149" t="s">
        <v>329</v>
      </c>
      <c r="I149" t="s">
        <v>329</v>
      </c>
      <c r="J149" t="s">
        <v>639</v>
      </c>
      <c r="K149" t="s">
        <v>1382</v>
      </c>
      <c r="L149" t="s">
        <v>579</v>
      </c>
      <c r="M149" s="6">
        <v>337</v>
      </c>
      <c r="N149" s="9">
        <v>0.32818181818181813</v>
      </c>
      <c r="O149" s="11">
        <v>6.9772727272727275</v>
      </c>
      <c r="P149" s="11">
        <v>2.3363636363636364</v>
      </c>
      <c r="Q149" s="9">
        <v>6.3381818181818197</v>
      </c>
      <c r="R149" s="11">
        <v>4.8999999999999995</v>
      </c>
      <c r="S149" s="6">
        <v>1.1999999999999999E-2</v>
      </c>
      <c r="T149" s="6">
        <v>5.1999999999999998E-3</v>
      </c>
      <c r="U149" s="6">
        <v>9.2681818181818185E-2</v>
      </c>
      <c r="V149" s="6">
        <v>2.9636363636363638</v>
      </c>
      <c r="W149" s="6">
        <v>2.9000000000000004</v>
      </c>
      <c r="X149" s="6">
        <v>54.363636363636367</v>
      </c>
      <c r="Y149" s="15">
        <v>3.6017346938775507E-2</v>
      </c>
      <c r="Z149" s="15">
        <v>5.4519687500000011E-2</v>
      </c>
      <c r="AA149" s="6">
        <v>0.4835714285714286</v>
      </c>
      <c r="AB149" s="6">
        <v>10.857142857142858</v>
      </c>
      <c r="AC149" s="6">
        <v>1.1707142857142858</v>
      </c>
      <c r="AD149" s="6">
        <v>6.1278571428571436</v>
      </c>
      <c r="AE149" s="6">
        <v>2.6416666666666666</v>
      </c>
      <c r="AF149" s="6">
        <v>2.2642857142857142E-2</v>
      </c>
      <c r="AG149" s="6">
        <v>6.7142857142857152E-3</v>
      </c>
      <c r="AH149" s="6">
        <v>1.6666666666666666E-4</v>
      </c>
      <c r="AI149" s="6">
        <v>3.6149999999999998</v>
      </c>
      <c r="AJ149" s="6">
        <v>2.7428571428571424</v>
      </c>
      <c r="AK149">
        <v>48.857142857142854</v>
      </c>
      <c r="AL149">
        <v>1.9136363636363638E-4</v>
      </c>
      <c r="AM149">
        <v>0</v>
      </c>
      <c r="AR149" t="str">
        <v>Harry's Harbour</v>
      </c>
    </row>
    <row r="150" spans="8:44" x14ac:dyDescent="0.25">
      <c r="H150" t="s">
        <v>754</v>
      </c>
      <c r="I150" t="s">
        <v>330</v>
      </c>
      <c r="J150" t="s">
        <v>755</v>
      </c>
      <c r="K150" t="s">
        <v>1383</v>
      </c>
      <c r="L150" t="s">
        <v>579</v>
      </c>
      <c r="M150" s="6">
        <v>691</v>
      </c>
      <c r="N150" s="9">
        <v>0.80869565217391282</v>
      </c>
      <c r="O150" s="11">
        <v>13.85217391304348</v>
      </c>
      <c r="P150" s="11">
        <v>8.6956521739130448</v>
      </c>
      <c r="Q150" s="9">
        <v>6.6180434782608701</v>
      </c>
      <c r="R150" s="11">
        <v>15.478260869565217</v>
      </c>
      <c r="S150" s="6">
        <v>0.18860869565217392</v>
      </c>
      <c r="T150" s="6">
        <v>1.2123913043478264E-2</v>
      </c>
      <c r="U150" s="6">
        <v>0.18182608695652175</v>
      </c>
      <c r="V150" s="6">
        <v>1.7695652173913046</v>
      </c>
      <c r="W150" s="6">
        <v>5.7108695652173926</v>
      </c>
      <c r="X150" s="6">
        <v>50.826086956521742</v>
      </c>
      <c r="Y150" s="15">
        <v>0.11943877551020407</v>
      </c>
      <c r="Z150" s="15">
        <v>9.3769599999999995E-2</v>
      </c>
      <c r="AA150" s="6">
        <v>0.65500000000000003</v>
      </c>
      <c r="AB150" s="6">
        <v>21.454545454545453</v>
      </c>
      <c r="AC150" s="6">
        <v>11.580909090909094</v>
      </c>
      <c r="AD150" s="6">
        <v>6.8413636363636359</v>
      </c>
      <c r="AE150" s="6">
        <v>19.5</v>
      </c>
      <c r="AF150" s="6">
        <v>6.9545454545454521E-2</v>
      </c>
      <c r="AG150" s="6">
        <v>2.6000000000000002E-2</v>
      </c>
      <c r="AH150" s="6">
        <v>1.6377272727272731E-3</v>
      </c>
      <c r="AI150" s="6">
        <v>2.0704545454545458</v>
      </c>
      <c r="AJ150" s="6">
        <v>5.1776190476190473</v>
      </c>
      <c r="AK150">
        <v>43.35</v>
      </c>
      <c r="AL150">
        <v>3.6326086956521737E-4</v>
      </c>
      <c r="AM150">
        <v>4.347826086956522E-5</v>
      </c>
      <c r="AR150" t="str">
        <v>Hawke's Bay</v>
      </c>
    </row>
    <row r="151" spans="8:44" x14ac:dyDescent="0.25">
      <c r="H151" t="s">
        <v>331</v>
      </c>
      <c r="I151" t="s">
        <v>331</v>
      </c>
      <c r="J151" t="s">
        <v>756</v>
      </c>
      <c r="K151" t="s">
        <v>1384</v>
      </c>
      <c r="L151" t="s">
        <v>579</v>
      </c>
      <c r="M151" s="6">
        <v>583</v>
      </c>
      <c r="N151" s="9">
        <v>0.89999999999999991</v>
      </c>
      <c r="O151" s="11">
        <v>60.68181818181818</v>
      </c>
      <c r="P151" s="11">
        <v>2.0772727272727276</v>
      </c>
      <c r="Q151" s="9">
        <v>5.9740909090909078</v>
      </c>
      <c r="R151" s="11">
        <v>8.7454545454545443</v>
      </c>
      <c r="S151" s="6">
        <v>0.33500000000000002</v>
      </c>
      <c r="T151" s="6">
        <v>0.11936363636363638</v>
      </c>
      <c r="U151" s="6">
        <v>0.17709090909090908</v>
      </c>
      <c r="V151" s="6">
        <v>0.5</v>
      </c>
      <c r="W151" s="6">
        <v>10.104545454545454</v>
      </c>
      <c r="X151" s="6">
        <v>26.318181818181817</v>
      </c>
      <c r="Y151" s="15">
        <v>6.5473333333333328E-2</v>
      </c>
      <c r="Z151" s="15">
        <v>0.11638253968253967</v>
      </c>
      <c r="AA151" s="6">
        <v>1.3221428571428571</v>
      </c>
      <c r="AB151" s="6">
        <v>79.357142857142861</v>
      </c>
      <c r="AC151" s="6">
        <v>6.3706666666666658</v>
      </c>
      <c r="AD151" s="6">
        <v>6.5093333333333323</v>
      </c>
      <c r="AE151" s="6">
        <v>9.625</v>
      </c>
      <c r="AF151" s="6">
        <v>0.26033333333333336</v>
      </c>
      <c r="AG151" s="6">
        <v>3.8733333333333328E-2</v>
      </c>
      <c r="AH151" s="6">
        <v>1.4253333333333336E-3</v>
      </c>
      <c r="AI151" s="6">
        <v>1.3626666666666665</v>
      </c>
      <c r="AJ151" s="6">
        <v>9.2285714285714278</v>
      </c>
      <c r="AK151">
        <v>29.692307692307693</v>
      </c>
      <c r="AL151">
        <v>2.0727272727272727E-4</v>
      </c>
      <c r="AM151">
        <v>0</v>
      </c>
      <c r="AR151" t="str">
        <v>Heart's Content</v>
      </c>
    </row>
    <row r="152" spans="8:44" x14ac:dyDescent="0.25">
      <c r="H152" t="s">
        <v>332</v>
      </c>
      <c r="I152" t="s">
        <v>332</v>
      </c>
      <c r="J152" t="s">
        <v>757</v>
      </c>
      <c r="K152" t="s">
        <v>1385</v>
      </c>
      <c r="L152" t="s">
        <v>579</v>
      </c>
      <c r="M152" s="6">
        <v>254</v>
      </c>
      <c r="N152" s="9">
        <v>0.46285714285714291</v>
      </c>
      <c r="O152" s="11">
        <v>25.761904761904763</v>
      </c>
      <c r="P152" s="11">
        <v>15.380952380952381</v>
      </c>
      <c r="Q152" s="9">
        <v>7.1633333333333322</v>
      </c>
      <c r="R152" s="11">
        <v>18.523809523809526</v>
      </c>
      <c r="S152" s="6">
        <v>5.1190476190476189E-2</v>
      </c>
      <c r="T152" s="6">
        <v>6.59047619047619E-3</v>
      </c>
      <c r="U152" s="6">
        <v>6.1928571428571458E-3</v>
      </c>
      <c r="V152" s="6">
        <v>1.9190476190476189</v>
      </c>
      <c r="W152" s="6">
        <v>7.9523809523809526</v>
      </c>
      <c r="X152" s="6">
        <v>62.095238095238095</v>
      </c>
      <c r="Y152" s="15">
        <v>0.15083595505617978</v>
      </c>
      <c r="Z152" s="15">
        <v>0.13699218750000003</v>
      </c>
      <c r="AA152" s="6">
        <v>0.59749999999999992</v>
      </c>
      <c r="AB152" s="6">
        <v>38.450000000000003</v>
      </c>
      <c r="AC152" s="6">
        <v>14.069999999999999</v>
      </c>
      <c r="AD152" s="6">
        <v>6.945999999999998</v>
      </c>
      <c r="AE152" s="6">
        <v>17.956250000000001</v>
      </c>
      <c r="AF152" s="6">
        <v>6.8050000000000027E-2</v>
      </c>
      <c r="AG152" s="6">
        <v>8.709999999999999E-3</v>
      </c>
      <c r="AH152" s="6">
        <v>6.6310000000000006E-3</v>
      </c>
      <c r="AI152" s="6">
        <v>2.88</v>
      </c>
      <c r="AJ152" s="6">
        <v>6.5750000000000002</v>
      </c>
      <c r="AK152">
        <v>50.1</v>
      </c>
      <c r="AL152">
        <v>0</v>
      </c>
      <c r="AM152">
        <v>0</v>
      </c>
      <c r="AR152" t="str">
        <v>Heart's Delight-Islington</v>
      </c>
    </row>
    <row r="153" spans="8:44" x14ac:dyDescent="0.25">
      <c r="H153" t="s">
        <v>129</v>
      </c>
      <c r="I153" t="s">
        <v>129</v>
      </c>
      <c r="J153" t="s">
        <v>758</v>
      </c>
      <c r="K153" t="s">
        <v>1386</v>
      </c>
      <c r="L153" t="s">
        <v>241</v>
      </c>
      <c r="M153" s="6">
        <v>323</v>
      </c>
      <c r="N153" s="9">
        <v>0.28352941176470586</v>
      </c>
      <c r="O153" s="11">
        <v>2.1764705882352939</v>
      </c>
      <c r="P153" s="11">
        <v>118.70588235294117</v>
      </c>
      <c r="Q153" s="9">
        <v>7.8564705882352923</v>
      </c>
      <c r="R153" s="11">
        <v>129.29411764705881</v>
      </c>
      <c r="S153" s="6">
        <v>1.1764705882352941E-2</v>
      </c>
      <c r="T153" s="6">
        <v>8.2352941176470592E-4</v>
      </c>
      <c r="U153" s="6">
        <v>1.0276470588235295E-2</v>
      </c>
      <c r="V153" s="6">
        <v>9.3647058823529399</v>
      </c>
      <c r="W153" s="6">
        <v>0.51882352941176457</v>
      </c>
      <c r="X153" s="6">
        <v>246.29411764705881</v>
      </c>
      <c r="Y153" s="15">
        <v>2.5133333333333331E-3</v>
      </c>
      <c r="Z153" s="15">
        <v>0</v>
      </c>
      <c r="AA153" s="6">
        <v>0.18181818181818182</v>
      </c>
      <c r="AB153" s="6">
        <v>0.72727272727272729</v>
      </c>
      <c r="AC153" s="6">
        <v>117.81818181818181</v>
      </c>
      <c r="AD153" s="6">
        <v>7.549999999999998</v>
      </c>
      <c r="AE153" s="6">
        <v>136.72727272727272</v>
      </c>
      <c r="AF153" s="6">
        <v>8.1818181818181825E-3</v>
      </c>
      <c r="AG153" s="6">
        <v>4.5727272727272726E-3</v>
      </c>
      <c r="AH153" s="6">
        <v>4.5909090909090908E-3</v>
      </c>
      <c r="AI153" s="6">
        <v>9.536363636363637</v>
      </c>
      <c r="AJ153" s="6">
        <v>0.16818181818181818</v>
      </c>
      <c r="AK153">
        <v>231.36363636363637</v>
      </c>
      <c r="AL153">
        <v>3.7058823529411768E-5</v>
      </c>
      <c r="AM153">
        <v>7.9411764705882362E-4</v>
      </c>
      <c r="AR153" t="str">
        <v>Heart's Desire</v>
      </c>
    </row>
    <row r="154" spans="8:44" x14ac:dyDescent="0.25">
      <c r="H154" t="s">
        <v>129</v>
      </c>
      <c r="I154" t="s">
        <v>333</v>
      </c>
      <c r="J154" t="s">
        <v>759</v>
      </c>
      <c r="K154" t="s">
        <v>1387</v>
      </c>
      <c r="L154" t="s">
        <v>579</v>
      </c>
      <c r="M154" s="6">
        <v>323</v>
      </c>
      <c r="N154" s="9">
        <v>0.6156521739130435</v>
      </c>
      <c r="O154" s="11">
        <v>15.982608695652175</v>
      </c>
      <c r="P154" s="11">
        <v>3.713043478260869</v>
      </c>
      <c r="Q154" s="9">
        <v>5.7982608695652171</v>
      </c>
      <c r="R154" s="11">
        <v>2.68695652173913</v>
      </c>
      <c r="S154" s="6">
        <v>8.0347826086956523E-2</v>
      </c>
      <c r="T154" s="6">
        <v>7.5086956521739131E-3</v>
      </c>
      <c r="U154" s="6">
        <v>0.4</v>
      </c>
      <c r="V154" s="6">
        <v>1.5826086956521739</v>
      </c>
      <c r="W154" s="6">
        <v>5.4130434782608692</v>
      </c>
      <c r="X154" s="6">
        <v>37.173913043478258</v>
      </c>
      <c r="Y154" s="15">
        <v>8.7713274336283217E-2</v>
      </c>
      <c r="Z154" s="15">
        <v>0.23484411764705881</v>
      </c>
      <c r="AA154" s="6">
        <v>0.62694444444444453</v>
      </c>
      <c r="AB154" s="6">
        <v>30.222222222222221</v>
      </c>
      <c r="AC154" s="6">
        <v>1.8172222222222223</v>
      </c>
      <c r="AD154" s="6">
        <v>5.8691666666666684</v>
      </c>
      <c r="AE154" s="6">
        <v>2.1629411764705884</v>
      </c>
      <c r="AF154" s="6">
        <v>8.7055555555555539E-2</v>
      </c>
      <c r="AG154" s="6">
        <v>1.2011111111111115E-2</v>
      </c>
      <c r="AH154" s="6">
        <v>5.5000000000000005E-3</v>
      </c>
      <c r="AI154" s="6">
        <v>2.2394444444444441</v>
      </c>
      <c r="AJ154" s="6">
        <v>4.1468749999999996</v>
      </c>
      <c r="AK154">
        <v>25.444444444444443</v>
      </c>
      <c r="AL154">
        <v>9.5869565217391293E-4</v>
      </c>
      <c r="AM154">
        <v>0</v>
      </c>
      <c r="AR154" t="str">
        <v>Hermitage</v>
      </c>
    </row>
    <row r="155" spans="8:44" x14ac:dyDescent="0.25">
      <c r="H155" t="s">
        <v>334</v>
      </c>
      <c r="I155" t="s">
        <v>334</v>
      </c>
      <c r="J155" t="s">
        <v>760</v>
      </c>
      <c r="K155" t="s">
        <v>1388</v>
      </c>
      <c r="L155" t="s">
        <v>579</v>
      </c>
      <c r="M155" s="6">
        <v>465</v>
      </c>
      <c r="N155" s="9">
        <v>0.65200000000000002</v>
      </c>
      <c r="O155" s="11">
        <v>25.103999999999999</v>
      </c>
      <c r="P155" s="11">
        <v>6.0079999999999991</v>
      </c>
      <c r="Q155" s="9">
        <v>6.6432000000000002</v>
      </c>
      <c r="R155" s="11">
        <v>5.6040000000000001</v>
      </c>
      <c r="S155" s="6">
        <v>0.10311999999999998</v>
      </c>
      <c r="T155" s="6">
        <v>1.6512000000000002E-2</v>
      </c>
      <c r="U155" s="6">
        <v>1.0420000000000002E-2</v>
      </c>
      <c r="V155" s="6">
        <v>1.732</v>
      </c>
      <c r="W155" s="6">
        <v>6.7200000000000015</v>
      </c>
      <c r="X155" s="6">
        <v>46.92</v>
      </c>
      <c r="Y155" s="15">
        <v>0.21669789473684206</v>
      </c>
      <c r="Z155" s="15">
        <v>0.30242812499999999</v>
      </c>
      <c r="AA155" s="6">
        <v>0.54303030303030309</v>
      </c>
      <c r="AB155" s="6">
        <v>45.545454545454547</v>
      </c>
      <c r="AC155" s="6">
        <v>3.0021212121212115</v>
      </c>
      <c r="AD155" s="6">
        <v>6.3224242424242414</v>
      </c>
      <c r="AE155" s="6">
        <v>4.7149999999999999</v>
      </c>
      <c r="AF155" s="6">
        <v>8.3242424242424243E-2</v>
      </c>
      <c r="AG155" s="6">
        <v>1.6275757575757579E-2</v>
      </c>
      <c r="AH155" s="6">
        <v>4.4138709677419364E-3</v>
      </c>
      <c r="AI155" s="6">
        <v>2.6806060606060607</v>
      </c>
      <c r="AJ155" s="6">
        <v>6.4899999999999984</v>
      </c>
      <c r="AK155">
        <v>30.212121212121211</v>
      </c>
      <c r="AL155">
        <v>4.0000000000000003E-5</v>
      </c>
      <c r="AM155">
        <v>0</v>
      </c>
      <c r="AR155" t="str">
        <v>Herring Neck</v>
      </c>
    </row>
    <row r="156" spans="8:44" x14ac:dyDescent="0.25">
      <c r="H156" t="s">
        <v>761</v>
      </c>
      <c r="I156" t="s">
        <v>130</v>
      </c>
      <c r="J156" t="s">
        <v>651</v>
      </c>
      <c r="K156" t="s">
        <v>1389</v>
      </c>
      <c r="L156" t="s">
        <v>241</v>
      </c>
      <c r="M156" s="6">
        <v>229</v>
      </c>
      <c r="N156" s="9">
        <v>0.3106250000000001</v>
      </c>
      <c r="O156" s="11">
        <v>0.3125</v>
      </c>
      <c r="P156" s="11">
        <v>144.0625</v>
      </c>
      <c r="Q156" s="9">
        <v>9.0318749999999994</v>
      </c>
      <c r="R156" s="11">
        <v>21.875</v>
      </c>
      <c r="S156" s="6">
        <v>5.0000000000000001E-3</v>
      </c>
      <c r="T156" s="6">
        <v>0</v>
      </c>
      <c r="U156" s="6">
        <v>5.6250000000000007E-4</v>
      </c>
      <c r="V156" s="6">
        <v>47.75</v>
      </c>
      <c r="W156" s="6">
        <v>0.33687499999999998</v>
      </c>
      <c r="X156" s="6">
        <v>996.4375</v>
      </c>
      <c r="Y156" s="15">
        <v>0</v>
      </c>
      <c r="Z156" s="15">
        <v>7.0000000000000001E-3</v>
      </c>
      <c r="AA156" s="6">
        <v>0.58333333333333337</v>
      </c>
      <c r="AB156" s="6">
        <v>0.33333333333333331</v>
      </c>
      <c r="AC156" s="6">
        <v>145.91666666666666</v>
      </c>
      <c r="AD156" s="6">
        <v>9.0649999999999995</v>
      </c>
      <c r="AE156" s="6">
        <v>22.583333333333332</v>
      </c>
      <c r="AF156" s="6">
        <v>8.1250000000000003E-2</v>
      </c>
      <c r="AG156" s="6">
        <v>3.5916666666666666E-3</v>
      </c>
      <c r="AH156" s="6">
        <v>1.2916666666666667E-3</v>
      </c>
      <c r="AI156" s="6">
        <v>48.916666666666664</v>
      </c>
      <c r="AJ156" s="6">
        <v>0.50583333333333336</v>
      </c>
      <c r="AK156">
        <v>935</v>
      </c>
      <c r="AL156">
        <v>0</v>
      </c>
      <c r="AM156">
        <v>1.0975000000000002E-2</v>
      </c>
      <c r="AR156" t="str">
        <v>Hickman's Harbour-Robinson Bight</v>
      </c>
    </row>
    <row r="157" spans="8:44" x14ac:dyDescent="0.25">
      <c r="H157" t="s">
        <v>761</v>
      </c>
      <c r="I157" t="s">
        <v>130</v>
      </c>
      <c r="J157" t="s">
        <v>762</v>
      </c>
      <c r="K157" t="s">
        <v>1390</v>
      </c>
      <c r="L157" t="s">
        <v>241</v>
      </c>
      <c r="M157" s="6">
        <v>229</v>
      </c>
      <c r="N157" s="9">
        <v>0.24812499999999998</v>
      </c>
      <c r="O157" s="11">
        <v>0.75</v>
      </c>
      <c r="P157" s="11">
        <v>56.4375</v>
      </c>
      <c r="Q157" s="9">
        <v>7.3706250000000004</v>
      </c>
      <c r="R157" s="11">
        <v>100.8125</v>
      </c>
      <c r="S157" s="6">
        <v>3.4437499999999996E-2</v>
      </c>
      <c r="T157" s="6">
        <v>6.4375000000000001E-4</v>
      </c>
      <c r="U157" s="6">
        <v>2.0168749999999999E-2</v>
      </c>
      <c r="V157" s="6">
        <v>46.0625</v>
      </c>
      <c r="W157" s="6">
        <v>0.46500000000000002</v>
      </c>
      <c r="X157" s="6">
        <v>301.25</v>
      </c>
      <c r="Y157" s="15">
        <v>1.3800000000000002E-3</v>
      </c>
      <c r="Z157" s="15">
        <v>0</v>
      </c>
      <c r="AA157" s="6">
        <v>0.20333333333333339</v>
      </c>
      <c r="AB157" s="6">
        <v>0.26666666666666666</v>
      </c>
      <c r="AC157" s="6">
        <v>50.533333333333331</v>
      </c>
      <c r="AD157" s="6">
        <v>7.0853333333333337</v>
      </c>
      <c r="AE157" s="6">
        <v>122.86666666666666</v>
      </c>
      <c r="AF157" s="6">
        <v>3.7333333333333336E-2</v>
      </c>
      <c r="AG157" s="6">
        <v>4.7866666666666665E-3</v>
      </c>
      <c r="AH157" s="6">
        <v>8.8000000000000003E-4</v>
      </c>
      <c r="AI157" s="6">
        <v>40.799999999999997</v>
      </c>
      <c r="AJ157" s="6">
        <v>0.51333333333333331</v>
      </c>
      <c r="AK157">
        <v>336.46666666666664</v>
      </c>
      <c r="AL157">
        <v>0</v>
      </c>
      <c r="AM157">
        <v>0</v>
      </c>
      <c r="AR157" t="str">
        <v>Hodge's Cove</v>
      </c>
    </row>
    <row r="158" spans="8:44" x14ac:dyDescent="0.25">
      <c r="H158" t="s">
        <v>761</v>
      </c>
      <c r="I158" t="s">
        <v>130</v>
      </c>
      <c r="J158" t="s">
        <v>650</v>
      </c>
      <c r="K158" t="s">
        <v>1391</v>
      </c>
      <c r="L158" t="s">
        <v>241</v>
      </c>
      <c r="M158" s="6">
        <v>229</v>
      </c>
      <c r="N158" s="9">
        <v>0.16916666666666669</v>
      </c>
      <c r="O158" s="11">
        <v>0.33333333333333331</v>
      </c>
      <c r="P158" s="11">
        <v>91.583333333333329</v>
      </c>
      <c r="Q158" s="9">
        <v>7.7641666666666653</v>
      </c>
      <c r="R158" s="11">
        <v>100.33333333333333</v>
      </c>
      <c r="S158" s="6">
        <v>6.6666666666666671E-3</v>
      </c>
      <c r="T158" s="6">
        <v>0</v>
      </c>
      <c r="U158" s="6">
        <v>1.441666666666667E-2</v>
      </c>
      <c r="V158" s="6">
        <v>10.85</v>
      </c>
      <c r="W158" s="6">
        <v>0.70250000000000001</v>
      </c>
      <c r="X158" s="6">
        <v>216.33333333333334</v>
      </c>
      <c r="Y158" s="15">
        <v>4.966666666666667E-3</v>
      </c>
      <c r="Z158" s="15">
        <v>0</v>
      </c>
      <c r="AA158" s="6">
        <v>0.29166666666666669</v>
      </c>
      <c r="AB158" s="6">
        <v>0.41666666666666669</v>
      </c>
      <c r="AC158" s="6">
        <v>90.75</v>
      </c>
      <c r="AD158" s="6">
        <v>7.7116666666666651</v>
      </c>
      <c r="AE158" s="6">
        <v>100.5</v>
      </c>
      <c r="AF158" s="6">
        <v>8.7500000000000008E-2</v>
      </c>
      <c r="AG158" s="6">
        <v>2.6250000000000002E-3</v>
      </c>
      <c r="AH158" s="6">
        <v>9.9583333333333329E-3</v>
      </c>
      <c r="AI158" s="6">
        <v>7.8083333333333336</v>
      </c>
      <c r="AJ158" s="6">
        <v>0.6</v>
      </c>
      <c r="AK158">
        <v>212.91666666666666</v>
      </c>
      <c r="AL158">
        <v>0</v>
      </c>
      <c r="AM158">
        <v>0</v>
      </c>
      <c r="AR158" t="str">
        <v>Holyrood</v>
      </c>
    </row>
    <row r="159" spans="8:44" x14ac:dyDescent="0.25">
      <c r="H159" t="s">
        <v>131</v>
      </c>
      <c r="I159" t="s">
        <v>131</v>
      </c>
      <c r="J159" t="s">
        <v>762</v>
      </c>
      <c r="K159" t="s">
        <v>1392</v>
      </c>
      <c r="L159" t="s">
        <v>241</v>
      </c>
      <c r="M159" s="6">
        <v>0</v>
      </c>
      <c r="N159" s="9">
        <v>0.25937500000000002</v>
      </c>
      <c r="O159" s="11">
        <v>0.125</v>
      </c>
      <c r="P159" s="11">
        <v>79.25</v>
      </c>
      <c r="Q159" s="9">
        <v>8.1706249999999994</v>
      </c>
      <c r="R159" s="11">
        <v>46.5625</v>
      </c>
      <c r="S159" s="6">
        <v>0</v>
      </c>
      <c r="T159" s="6">
        <v>0</v>
      </c>
      <c r="U159" s="6">
        <v>1.5687500000000003E-3</v>
      </c>
      <c r="V159" s="6">
        <v>15.8125</v>
      </c>
      <c r="W159" s="6">
        <v>0.22937500000000002</v>
      </c>
      <c r="X159" s="6">
        <v>185.9375</v>
      </c>
      <c r="Y159" s="15">
        <v>2.9999999999999997E-4</v>
      </c>
      <c r="Z159" s="15">
        <v>0</v>
      </c>
      <c r="AA159" s="6">
        <v>0.39800000000000002</v>
      </c>
      <c r="AB159" s="6">
        <v>0.3</v>
      </c>
      <c r="AC159" s="6">
        <v>81.099999999999994</v>
      </c>
      <c r="AD159" s="6">
        <v>8.125</v>
      </c>
      <c r="AE159" s="6">
        <v>40.6</v>
      </c>
      <c r="AF159" s="6">
        <v>1.3000000000000001E-2</v>
      </c>
      <c r="AG159" s="6">
        <v>3.3E-3</v>
      </c>
      <c r="AH159" s="6">
        <v>2.4000000000000002E-3</v>
      </c>
      <c r="AI159" s="6">
        <v>15</v>
      </c>
      <c r="AJ159" s="6">
        <v>0.315</v>
      </c>
      <c r="AK159">
        <v>170.5</v>
      </c>
      <c r="AL159">
        <v>0</v>
      </c>
      <c r="AM159">
        <v>7.5624999999999998E-4</v>
      </c>
      <c r="AR159" t="str">
        <v>Hopeall</v>
      </c>
    </row>
    <row r="160" spans="8:44" x14ac:dyDescent="0.25">
      <c r="H160" t="s">
        <v>763</v>
      </c>
      <c r="I160" t="s">
        <v>335</v>
      </c>
      <c r="J160" t="s">
        <v>764</v>
      </c>
      <c r="K160" t="s">
        <v>1393</v>
      </c>
      <c r="L160" t="s">
        <v>579</v>
      </c>
      <c r="M160" s="6">
        <v>265</v>
      </c>
      <c r="N160" s="9">
        <v>0.83999999999999986</v>
      </c>
      <c r="O160" s="11">
        <v>72.387096774193552</v>
      </c>
      <c r="P160" s="11">
        <v>8.9161290322580662</v>
      </c>
      <c r="Q160" s="9">
        <v>6.6658064516129052</v>
      </c>
      <c r="R160" s="11">
        <v>13.409677419354841</v>
      </c>
      <c r="S160" s="6">
        <v>0.42709677419354836</v>
      </c>
      <c r="T160" s="6">
        <v>5.7548387096774213E-2</v>
      </c>
      <c r="U160" s="6">
        <v>0.17832258064516127</v>
      </c>
      <c r="V160" s="6">
        <v>2.4612903225806453</v>
      </c>
      <c r="W160" s="6">
        <v>12.625806451612906</v>
      </c>
      <c r="X160" s="6">
        <v>55.12903225806452</v>
      </c>
      <c r="Y160" s="15">
        <v>0.15336588235294116</v>
      </c>
      <c r="Z160" s="15">
        <v>0.1748079365079365</v>
      </c>
      <c r="AA160" s="6">
        <v>1.0652631578947371</v>
      </c>
      <c r="AB160" s="6">
        <v>71.263157894736835</v>
      </c>
      <c r="AC160" s="6">
        <v>8.52</v>
      </c>
      <c r="AD160" s="6">
        <v>6.5759999999999987</v>
      </c>
      <c r="AE160" s="6">
        <v>11.927777777777777</v>
      </c>
      <c r="AF160" s="6">
        <v>0.33849999999999997</v>
      </c>
      <c r="AG160" s="6">
        <v>8.1200000000000008E-2</v>
      </c>
      <c r="AH160" s="6">
        <v>2.5050000000000003E-3</v>
      </c>
      <c r="AI160" s="6">
        <v>3</v>
      </c>
      <c r="AJ160" s="6">
        <v>10.254999999999999</v>
      </c>
      <c r="AK160">
        <v>38.15</v>
      </c>
      <c r="AL160">
        <v>1.8612903225806458E-3</v>
      </c>
      <c r="AM160">
        <v>0</v>
      </c>
      <c r="AR160" t="str">
        <v>Hopedale</v>
      </c>
    </row>
    <row r="161" spans="8:44" x14ac:dyDescent="0.25">
      <c r="H161" t="s">
        <v>765</v>
      </c>
      <c r="I161" t="s">
        <v>336</v>
      </c>
      <c r="J161" t="s">
        <v>766</v>
      </c>
      <c r="K161" t="s">
        <v>1394</v>
      </c>
      <c r="L161" t="s">
        <v>579</v>
      </c>
      <c r="M161" s="6">
        <v>308</v>
      </c>
      <c r="N161" s="9">
        <v>0.50795454545454555</v>
      </c>
      <c r="O161" s="11">
        <v>16.020454545454545</v>
      </c>
      <c r="P161" s="11">
        <v>100.65909090909091</v>
      </c>
      <c r="Q161" s="9">
        <v>7.8413636363636332</v>
      </c>
      <c r="R161" s="11">
        <v>109.27272727272727</v>
      </c>
      <c r="S161" s="6">
        <v>2.4522727272727283E-2</v>
      </c>
      <c r="T161" s="6">
        <v>4.3227272727272724E-3</v>
      </c>
      <c r="U161" s="6">
        <v>6.6386363636363674E-2</v>
      </c>
      <c r="V161" s="6">
        <v>3.2045454545454546</v>
      </c>
      <c r="W161" s="6">
        <v>5.9204545454545459</v>
      </c>
      <c r="X161" s="6">
        <v>143.47727272727272</v>
      </c>
      <c r="Y161" s="15">
        <v>0.13862327044025158</v>
      </c>
      <c r="Z161" s="15">
        <v>8.7976825396825387E-2</v>
      </c>
      <c r="AA161" s="6">
        <v>0.79049999999999998</v>
      </c>
      <c r="AB161" s="6">
        <v>26.65</v>
      </c>
      <c r="AC161" s="6">
        <v>87.65</v>
      </c>
      <c r="AD161" s="6">
        <v>7.8849999999999998</v>
      </c>
      <c r="AE161" s="6">
        <v>91.714285714285708</v>
      </c>
      <c r="AF161" s="6">
        <v>4.1150000000000013E-2</v>
      </c>
      <c r="AG161" s="6">
        <v>5.9600000000000018E-3</v>
      </c>
      <c r="AH161" s="6">
        <v>8.5000000000000006E-3</v>
      </c>
      <c r="AI161" s="6">
        <v>2.1550000000000002</v>
      </c>
      <c r="AJ161" s="6">
        <v>5.6524999999999999</v>
      </c>
      <c r="AK161">
        <v>121.75</v>
      </c>
      <c r="AL161">
        <v>9.0909090909090917E-5</v>
      </c>
      <c r="AM161">
        <v>0</v>
      </c>
      <c r="AR161" t="str">
        <v>Howley</v>
      </c>
    </row>
    <row r="162" spans="8:44" x14ac:dyDescent="0.25">
      <c r="H162" t="s">
        <v>767</v>
      </c>
      <c r="I162" t="s">
        <v>337</v>
      </c>
      <c r="J162" t="s">
        <v>768</v>
      </c>
      <c r="K162" t="s">
        <v>1395</v>
      </c>
      <c r="L162" t="s">
        <v>579</v>
      </c>
      <c r="M162" s="6">
        <v>2395</v>
      </c>
      <c r="N162" s="9">
        <v>0.93483870967741933</v>
      </c>
      <c r="O162" s="11">
        <v>63.838709677419352</v>
      </c>
      <c r="P162" s="11">
        <v>0.71612903225806446</v>
      </c>
      <c r="Q162" s="9">
        <v>4.6070967741935487</v>
      </c>
      <c r="R162" s="11">
        <v>9.6000000000000014</v>
      </c>
      <c r="S162" s="6">
        <v>0.52774193548387094</v>
      </c>
      <c r="T162" s="6">
        <v>5.9345161290322607E-2</v>
      </c>
      <c r="U162" s="6">
        <v>0.22602903225806448</v>
      </c>
      <c r="V162" s="6">
        <v>3.0838709677419351</v>
      </c>
      <c r="W162" s="6">
        <v>11.27741935483871</v>
      </c>
      <c r="X162" s="6">
        <v>76.91290322580646</v>
      </c>
      <c r="Y162" s="15">
        <v>0.13544166666666668</v>
      </c>
      <c r="Z162" s="15">
        <v>0.29003623188405797</v>
      </c>
      <c r="AA162" s="6">
        <v>0.80687500000000023</v>
      </c>
      <c r="AB162" s="6">
        <v>118.75806451612904</v>
      </c>
      <c r="AC162" s="6">
        <v>2.9034375000000008</v>
      </c>
      <c r="AD162" s="6">
        <v>5.8790625000000052</v>
      </c>
      <c r="AE162" s="6">
        <v>9.695384615384615</v>
      </c>
      <c r="AF162" s="6">
        <v>0.4504687500000002</v>
      </c>
      <c r="AG162" s="6">
        <v>4.1656249999999985E-2</v>
      </c>
      <c r="AH162" s="6">
        <v>1.0330000000000002E-2</v>
      </c>
      <c r="AI162" s="6">
        <v>3.7690625</v>
      </c>
      <c r="AJ162" s="6">
        <v>10.474193548387101</v>
      </c>
      <c r="AK162">
        <v>62.233333333333334</v>
      </c>
      <c r="AL162">
        <v>3.2945161290322579E-3</v>
      </c>
      <c r="AM162">
        <v>3.709677419354839E-4</v>
      </c>
      <c r="AR162" t="str">
        <v>Hughes Brook</v>
      </c>
    </row>
    <row r="163" spans="8:44" x14ac:dyDescent="0.25">
      <c r="H163" t="s">
        <v>767</v>
      </c>
      <c r="I163" t="s">
        <v>338</v>
      </c>
      <c r="J163" t="s">
        <v>768</v>
      </c>
      <c r="K163" t="s">
        <v>1395</v>
      </c>
      <c r="L163" t="s">
        <v>579</v>
      </c>
      <c r="M163" s="6">
        <v>2395</v>
      </c>
      <c r="N163" s="9">
        <v>0.93483870967741933</v>
      </c>
      <c r="O163" s="11">
        <v>63.838709677419352</v>
      </c>
      <c r="P163" s="11">
        <v>0.71612903225806446</v>
      </c>
      <c r="Q163" s="9">
        <v>4.6070967741935487</v>
      </c>
      <c r="R163" s="11">
        <v>9.6000000000000014</v>
      </c>
      <c r="S163" s="6">
        <v>0.52774193548387094</v>
      </c>
      <c r="T163" s="6">
        <v>5.9345161290322607E-2</v>
      </c>
      <c r="U163" s="6">
        <v>0.22602903225806448</v>
      </c>
      <c r="V163" s="6">
        <v>3.0838709677419351</v>
      </c>
      <c r="W163" s="6">
        <v>11.27741935483871</v>
      </c>
      <c r="X163" s="6">
        <v>76.91290322580646</v>
      </c>
      <c r="Y163" s="15">
        <v>0.13544166666666668</v>
      </c>
      <c r="Z163" s="15">
        <v>0.29003623188405797</v>
      </c>
      <c r="AA163" s="6">
        <v>0.80687500000000023</v>
      </c>
      <c r="AB163" s="6">
        <v>118.75806451612904</v>
      </c>
      <c r="AC163" s="6">
        <v>2.9034375000000008</v>
      </c>
      <c r="AD163" s="6">
        <v>5.8790625000000052</v>
      </c>
      <c r="AE163" s="6">
        <v>9.695384615384615</v>
      </c>
      <c r="AF163" s="6">
        <v>0.4504687500000002</v>
      </c>
      <c r="AG163" s="6">
        <v>4.1656249999999985E-2</v>
      </c>
      <c r="AH163" s="6">
        <v>1.0330000000000002E-2</v>
      </c>
      <c r="AI163" s="6">
        <v>3.7690625</v>
      </c>
      <c r="AJ163" s="6">
        <v>10.474193548387101</v>
      </c>
      <c r="AK163">
        <v>62.233333333333334</v>
      </c>
      <c r="AL163">
        <v>3.2945161290322579E-3</v>
      </c>
      <c r="AM163">
        <v>3.709677419354839E-4</v>
      </c>
      <c r="AR163" t="str">
        <v>Humber Arm South</v>
      </c>
    </row>
    <row r="164" spans="8:44" x14ac:dyDescent="0.25">
      <c r="H164" t="s">
        <v>767</v>
      </c>
      <c r="I164" t="s">
        <v>398</v>
      </c>
      <c r="J164" t="s">
        <v>634</v>
      </c>
      <c r="K164" t="s">
        <v>1396</v>
      </c>
      <c r="L164" t="s">
        <v>579</v>
      </c>
      <c r="M164" s="6">
        <v>2395</v>
      </c>
      <c r="N164" s="9">
        <v>2.5044117647058823</v>
      </c>
      <c r="O164" s="11">
        <v>29.382352941176471</v>
      </c>
      <c r="P164" s="11">
        <v>16.68823529411765</v>
      </c>
      <c r="Q164" s="9">
        <v>5.6249999999999982</v>
      </c>
      <c r="R164" s="11">
        <v>9.7764705882352931</v>
      </c>
      <c r="S164" s="6">
        <v>0.13941176470588237</v>
      </c>
      <c r="T164" s="6">
        <v>4.9058823529411766E-2</v>
      </c>
      <c r="U164" s="6">
        <v>0.10023529411764705</v>
      </c>
      <c r="V164" s="6">
        <v>3.0764705882352938</v>
      </c>
      <c r="W164" s="6">
        <v>7.4352941176470582</v>
      </c>
      <c r="X164" s="6">
        <v>71.5</v>
      </c>
      <c r="Y164" s="15">
        <v>9.2207777777777764E-2</v>
      </c>
      <c r="Z164" s="15">
        <v>0.18957333333333332</v>
      </c>
      <c r="AA164" s="6">
        <v>0.55352941176470605</v>
      </c>
      <c r="AB164" s="6">
        <v>47.722222222222221</v>
      </c>
      <c r="AC164" s="6">
        <v>1.7027777777777779</v>
      </c>
      <c r="AD164" s="6">
        <v>6.0116666666666667</v>
      </c>
      <c r="AE164" s="6">
        <v>11.27</v>
      </c>
      <c r="AF164" s="6">
        <v>0.1885</v>
      </c>
      <c r="AG164" s="6">
        <v>2.9111111111111119E-2</v>
      </c>
      <c r="AH164" s="6">
        <v>1.1562499999999999E-3</v>
      </c>
      <c r="AI164" s="6">
        <v>2.878333333333333</v>
      </c>
      <c r="AJ164" s="6">
        <v>6.6843749999999993</v>
      </c>
      <c r="AK164">
        <v>52.75</v>
      </c>
      <c r="AL164">
        <v>4.0611764705882356E-3</v>
      </c>
      <c r="AM164">
        <v>0</v>
      </c>
      <c r="AR164" t="str">
        <v>Indian Bay</v>
      </c>
    </row>
    <row r="165" spans="8:44" x14ac:dyDescent="0.25">
      <c r="H165" t="s">
        <v>767</v>
      </c>
      <c r="I165" t="s">
        <v>522</v>
      </c>
      <c r="J165" t="s">
        <v>769</v>
      </c>
      <c r="K165" t="s">
        <v>1397</v>
      </c>
      <c r="L165" t="s">
        <v>579</v>
      </c>
      <c r="M165" s="6">
        <v>2395</v>
      </c>
      <c r="N165" s="9">
        <v>0.78516129032258064</v>
      </c>
      <c r="O165" s="11">
        <v>43.70967741935484</v>
      </c>
      <c r="P165" s="11">
        <v>4.4870967741935486</v>
      </c>
      <c r="Q165" s="9">
        <v>6.1870967741935479</v>
      </c>
      <c r="R165" s="11">
        <v>5.7032258064516137</v>
      </c>
      <c r="S165" s="6">
        <v>0.29935483870967733</v>
      </c>
      <c r="T165" s="6">
        <v>5.0325806451612921E-2</v>
      </c>
      <c r="U165" s="6">
        <v>0.55363870967741935</v>
      </c>
      <c r="V165" s="6">
        <v>0.84838709677419355</v>
      </c>
      <c r="W165" s="6">
        <v>7.4548387096774187</v>
      </c>
      <c r="X165" s="6">
        <v>38.725806451612904</v>
      </c>
      <c r="Y165" s="15">
        <v>0.15270471698113205</v>
      </c>
      <c r="Z165" s="15">
        <v>0.15586438356164381</v>
      </c>
      <c r="AA165" s="6">
        <v>1.048888888888889</v>
      </c>
      <c r="AB165" s="6">
        <v>80.5</v>
      </c>
      <c r="AC165" s="6">
        <v>1.3455555555555561</v>
      </c>
      <c r="AD165" s="6">
        <v>5.6718518518518515</v>
      </c>
      <c r="AE165" s="6">
        <v>6.3916666666666666</v>
      </c>
      <c r="AF165" s="6">
        <v>0.32907407407407391</v>
      </c>
      <c r="AG165" s="6">
        <v>5.2037037037037021E-2</v>
      </c>
      <c r="AH165" s="6">
        <v>1.1820000000000004E-2</v>
      </c>
      <c r="AI165" s="6">
        <v>2.1007407407407417</v>
      </c>
      <c r="AJ165" s="6">
        <v>9.4074074074074101</v>
      </c>
      <c r="AK165">
        <v>37.370370370370374</v>
      </c>
      <c r="AL165">
        <v>0</v>
      </c>
      <c r="AM165">
        <v>9.193548387096776E-4</v>
      </c>
      <c r="AR165" t="str">
        <v>Irishtown-Summerside</v>
      </c>
    </row>
    <row r="166" spans="8:44" x14ac:dyDescent="0.25">
      <c r="H166" t="s">
        <v>767</v>
      </c>
      <c r="I166" t="s">
        <v>523</v>
      </c>
      <c r="J166" t="s">
        <v>769</v>
      </c>
      <c r="K166" t="s">
        <v>1397</v>
      </c>
      <c r="L166" t="s">
        <v>579</v>
      </c>
      <c r="M166" s="6">
        <v>2395</v>
      </c>
      <c r="N166" s="9">
        <v>0.78516129032258064</v>
      </c>
      <c r="O166" s="11">
        <v>43.70967741935484</v>
      </c>
      <c r="P166" s="11">
        <v>4.4870967741935486</v>
      </c>
      <c r="Q166" s="9">
        <v>6.1870967741935479</v>
      </c>
      <c r="R166" s="11">
        <v>5.7032258064516137</v>
      </c>
      <c r="S166" s="6">
        <v>0.29935483870967733</v>
      </c>
      <c r="T166" s="6">
        <v>5.0325806451612921E-2</v>
      </c>
      <c r="U166" s="6">
        <v>0.55363870967741935</v>
      </c>
      <c r="V166" s="6">
        <v>0.84838709677419355</v>
      </c>
      <c r="W166" s="6">
        <v>7.4548387096774187</v>
      </c>
      <c r="X166" s="6">
        <v>38.725806451612904</v>
      </c>
      <c r="Y166" s="15">
        <v>0.15270471698113205</v>
      </c>
      <c r="Z166" s="15">
        <v>0.15586438356164381</v>
      </c>
      <c r="AA166" s="6">
        <v>1.048888888888889</v>
      </c>
      <c r="AB166" s="6">
        <v>80.5</v>
      </c>
      <c r="AC166" s="6">
        <v>1.3455555555555561</v>
      </c>
      <c r="AD166" s="6">
        <v>5.6718518518518515</v>
      </c>
      <c r="AE166" s="6">
        <v>6.3916666666666666</v>
      </c>
      <c r="AF166" s="6">
        <v>0.32907407407407391</v>
      </c>
      <c r="AG166" s="6">
        <v>5.2037037037037021E-2</v>
      </c>
      <c r="AH166" s="6">
        <v>1.1820000000000004E-2</v>
      </c>
      <c r="AI166" s="6">
        <v>2.1007407407407417</v>
      </c>
      <c r="AJ166" s="6">
        <v>9.4074074074074101</v>
      </c>
      <c r="AK166">
        <v>37.370370370370374</v>
      </c>
      <c r="AL166">
        <v>0</v>
      </c>
      <c r="AM166">
        <v>9.193548387096776E-4</v>
      </c>
      <c r="AR166" t="str">
        <v>Isle aux Morts</v>
      </c>
    </row>
    <row r="167" spans="8:44" x14ac:dyDescent="0.25">
      <c r="H167" t="s">
        <v>767</v>
      </c>
      <c r="I167" t="s">
        <v>556</v>
      </c>
      <c r="J167" t="s">
        <v>770</v>
      </c>
      <c r="K167" t="s">
        <v>1398</v>
      </c>
      <c r="L167" t="s">
        <v>579</v>
      </c>
      <c r="M167" s="6">
        <v>2395</v>
      </c>
      <c r="N167" s="9">
        <v>0.65761904761904766</v>
      </c>
      <c r="O167" s="11">
        <v>41.904761904761905</v>
      </c>
      <c r="P167" s="11">
        <v>8.019047619047619</v>
      </c>
      <c r="Q167" s="9">
        <v>6.6652380952380952</v>
      </c>
      <c r="R167" s="11">
        <v>10.733333333333334</v>
      </c>
      <c r="S167" s="6">
        <v>0.26471428571428579</v>
      </c>
      <c r="T167" s="6">
        <v>9.9761904761904774E-2</v>
      </c>
      <c r="U167" s="6">
        <v>7.7242857142857141E-2</v>
      </c>
      <c r="V167" s="6">
        <v>2.2523809523809524</v>
      </c>
      <c r="W167" s="6">
        <v>10.37142857142857</v>
      </c>
      <c r="X167" s="6">
        <v>81.047619047619051</v>
      </c>
      <c r="Y167" s="15">
        <v>0.26432264150943402</v>
      </c>
      <c r="Z167" s="15">
        <v>0.21500769230769232</v>
      </c>
      <c r="AA167" s="6">
        <v>0.93481481481481488</v>
      </c>
      <c r="AB167" s="6">
        <v>56.821428571428569</v>
      </c>
      <c r="AC167" s="6">
        <v>3.3552</v>
      </c>
      <c r="AD167" s="6">
        <v>6.1160714285714288</v>
      </c>
      <c r="AE167" s="6">
        <v>11.28</v>
      </c>
      <c r="AF167" s="6">
        <v>0.24304000000000003</v>
      </c>
      <c r="AG167" s="6">
        <v>3.2560000000000013E-2</v>
      </c>
      <c r="AH167" s="6">
        <v>5.4365217391304354E-3</v>
      </c>
      <c r="AI167" s="6">
        <v>2.9951999999999992</v>
      </c>
      <c r="AJ167" s="6">
        <v>7.9211538461538469</v>
      </c>
      <c r="AK167">
        <v>46.652173913043477</v>
      </c>
      <c r="AL167">
        <v>7.4761904761904758E-5</v>
      </c>
      <c r="AM167">
        <v>0</v>
      </c>
      <c r="AR167" t="str">
        <v>Jackson's Arm</v>
      </c>
    </row>
    <row r="168" spans="8:44" x14ac:dyDescent="0.25">
      <c r="H168" t="s">
        <v>339</v>
      </c>
      <c r="I168" t="s">
        <v>339</v>
      </c>
      <c r="J168" t="s">
        <v>771</v>
      </c>
      <c r="K168" t="s">
        <v>1399</v>
      </c>
      <c r="L168" t="s">
        <v>579</v>
      </c>
      <c r="M168" s="6">
        <v>224</v>
      </c>
      <c r="N168" s="9">
        <v>0.68421052631578949</v>
      </c>
      <c r="O168" s="11">
        <v>22.684210526315791</v>
      </c>
      <c r="P168" s="11">
        <v>111.31578947368421</v>
      </c>
      <c r="Q168" s="9">
        <v>8.0473684210526297</v>
      </c>
      <c r="R168" s="11">
        <v>119.63157894736842</v>
      </c>
      <c r="S168" s="6">
        <v>5.4947368421052634E-2</v>
      </c>
      <c r="T168" s="6">
        <v>1.9789473684210527E-2</v>
      </c>
      <c r="U168" s="6">
        <v>3.673684210526316E-3</v>
      </c>
      <c r="V168" s="6">
        <v>3.9526315789473681</v>
      </c>
      <c r="W168" s="6">
        <v>7.621052631578948</v>
      </c>
      <c r="X168" s="6">
        <v>201.42105263157896</v>
      </c>
      <c r="Y168" s="15">
        <v>3.1847761194029857E-2</v>
      </c>
      <c r="Z168" s="15">
        <v>2.0436607142857145E-2</v>
      </c>
      <c r="AA168" s="6">
        <v>0.69538461538461549</v>
      </c>
      <c r="AB168" s="6">
        <v>24.307692307692307</v>
      </c>
      <c r="AC168" s="6">
        <v>99.769230769230774</v>
      </c>
      <c r="AD168" s="6">
        <v>7.9776923076923074</v>
      </c>
      <c r="AE168" s="6">
        <v>124.25</v>
      </c>
      <c r="AF168" s="6">
        <v>4.023076923076923E-2</v>
      </c>
      <c r="AG168" s="6">
        <v>1.3769230769230771E-2</v>
      </c>
      <c r="AH168" s="6">
        <v>1.1538461538461537E-3</v>
      </c>
      <c r="AI168" s="6">
        <v>4.5846153846153843</v>
      </c>
      <c r="AJ168" s="6">
        <v>6.68</v>
      </c>
      <c r="AK168">
        <v>166.76923076923077</v>
      </c>
      <c r="AL168">
        <v>0</v>
      </c>
      <c r="AM168">
        <v>0</v>
      </c>
      <c r="AR168" t="str">
        <v>Jackson's Cove-Langdon's Cove-Silverdale</v>
      </c>
    </row>
    <row r="169" spans="8:44" x14ac:dyDescent="0.25">
      <c r="H169" t="s">
        <v>340</v>
      </c>
      <c r="I169" t="s">
        <v>340</v>
      </c>
      <c r="J169" t="s">
        <v>772</v>
      </c>
      <c r="K169" t="s">
        <v>1400</v>
      </c>
      <c r="L169" t="s">
        <v>579</v>
      </c>
      <c r="M169" s="6">
        <v>429</v>
      </c>
      <c r="N169" s="9">
        <v>1.0572727272727271</v>
      </c>
      <c r="O169" s="11">
        <v>10.086363636363636</v>
      </c>
      <c r="P169" s="11">
        <v>138.27272727272728</v>
      </c>
      <c r="Q169" s="9">
        <v>8.165909090909091</v>
      </c>
      <c r="R169" s="11">
        <v>145.81818181818181</v>
      </c>
      <c r="S169" s="6">
        <v>7.5545454545454568E-2</v>
      </c>
      <c r="T169" s="6">
        <v>1.1804545454545456E-2</v>
      </c>
      <c r="U169" s="6">
        <v>4.4090909090909104E-2</v>
      </c>
      <c r="V169" s="6">
        <v>2.1909090909090909</v>
      </c>
      <c r="W169" s="6">
        <v>2.9181818181818189</v>
      </c>
      <c r="X169" s="6">
        <v>172.31818181818181</v>
      </c>
      <c r="Y169" s="15">
        <v>4.630413333333333E-2</v>
      </c>
      <c r="Z169" s="15">
        <v>3.422825396825397E-2</v>
      </c>
      <c r="AA169" s="6">
        <v>0.69857142857142862</v>
      </c>
      <c r="AB169" s="6">
        <v>16.11904761904762</v>
      </c>
      <c r="AC169" s="6">
        <v>122.36190476190475</v>
      </c>
      <c r="AD169" s="6">
        <v>8.1452380952380938</v>
      </c>
      <c r="AE169" s="6">
        <v>140.28571428571428</v>
      </c>
      <c r="AF169" s="6">
        <v>8.4095238095238098E-2</v>
      </c>
      <c r="AG169" s="6">
        <v>7.2761904761904786E-3</v>
      </c>
      <c r="AH169" s="6">
        <v>1.0119047619047618E-3</v>
      </c>
      <c r="AI169" s="6">
        <v>2.7561904761904761</v>
      </c>
      <c r="AJ169" s="6">
        <v>2.6722222222222225</v>
      </c>
      <c r="AK169">
        <v>148.28571428571428</v>
      </c>
      <c r="AL169">
        <v>0</v>
      </c>
      <c r="AM169">
        <v>0</v>
      </c>
      <c r="AR169" t="str">
        <v>Jean de Baie</v>
      </c>
    </row>
    <row r="170" spans="8:44" x14ac:dyDescent="0.25">
      <c r="H170" t="s">
        <v>773</v>
      </c>
      <c r="I170" t="s">
        <v>341</v>
      </c>
      <c r="J170" t="s">
        <v>774</v>
      </c>
      <c r="K170" t="s">
        <v>1401</v>
      </c>
      <c r="L170" t="s">
        <v>579</v>
      </c>
      <c r="M170" s="6">
        <v>1442</v>
      </c>
      <c r="N170" s="9">
        <v>0.60860465116279072</v>
      </c>
      <c r="O170" s="11">
        <v>19.686046511627907</v>
      </c>
      <c r="P170" s="11">
        <v>0.96046511627906972</v>
      </c>
      <c r="Q170" s="9">
        <v>5.9465116279069781</v>
      </c>
      <c r="R170" s="11">
        <v>5.9232558139534888</v>
      </c>
      <c r="S170" s="6">
        <v>0.17586046511627909</v>
      </c>
      <c r="T170" s="6">
        <v>2.9641860465116295E-2</v>
      </c>
      <c r="U170" s="6">
        <v>0.15074651162790698</v>
      </c>
      <c r="V170" s="6">
        <v>1.983720930232558</v>
      </c>
      <c r="W170" s="6">
        <v>4.0790697674418608</v>
      </c>
      <c r="X170" s="6">
        <v>34.558139534883722</v>
      </c>
      <c r="Y170" s="15">
        <v>7.4282666666666691E-2</v>
      </c>
      <c r="Z170" s="15">
        <v>0.11740240000000002</v>
      </c>
      <c r="AA170" s="6">
        <v>0.56047619047619057</v>
      </c>
      <c r="AB170" s="6">
        <v>27.61904761904762</v>
      </c>
      <c r="AC170" s="6">
        <v>3</v>
      </c>
      <c r="AD170" s="6">
        <v>6.3166666666666673</v>
      </c>
      <c r="AE170" s="6">
        <v>12.65</v>
      </c>
      <c r="AF170" s="6">
        <v>9.576190476190477E-2</v>
      </c>
      <c r="AG170" s="6">
        <v>2.523809523809524E-2</v>
      </c>
      <c r="AH170" s="6">
        <v>1.5714285714285715E-3</v>
      </c>
      <c r="AI170" s="6">
        <v>3.0523809523809522</v>
      </c>
      <c r="AJ170" s="6">
        <v>3.8666666666666663</v>
      </c>
      <c r="AK170">
        <v>28.428571428571427</v>
      </c>
      <c r="AL170">
        <v>3.8418604651162789E-4</v>
      </c>
      <c r="AM170">
        <v>0</v>
      </c>
      <c r="AR170" t="str">
        <v>Keels</v>
      </c>
    </row>
    <row r="171" spans="8:44" x14ac:dyDescent="0.25">
      <c r="H171" t="s">
        <v>342</v>
      </c>
      <c r="I171" t="s">
        <v>342</v>
      </c>
      <c r="J171" t="s">
        <v>775</v>
      </c>
      <c r="K171" t="s">
        <v>1402</v>
      </c>
      <c r="L171" t="s">
        <v>579</v>
      </c>
      <c r="M171" s="6">
        <v>333</v>
      </c>
      <c r="N171" s="9">
        <v>1.068888888888889</v>
      </c>
      <c r="O171" s="11">
        <v>45.888888888888886</v>
      </c>
      <c r="P171" s="11">
        <v>7.3888888888888893</v>
      </c>
      <c r="Q171" s="9">
        <v>6.9322222222222223</v>
      </c>
      <c r="R171" s="11">
        <v>12.666666666666666</v>
      </c>
      <c r="S171" s="6">
        <v>0.12100000000000002</v>
      </c>
      <c r="T171" s="6">
        <v>3.9111111111111117E-2</v>
      </c>
      <c r="U171" s="6">
        <v>9.3999999999999986E-3</v>
      </c>
      <c r="V171" s="6">
        <v>1.822222222222222</v>
      </c>
      <c r="W171" s="6">
        <v>6.2888888888888879</v>
      </c>
      <c r="X171" s="6">
        <v>39.666666666666664</v>
      </c>
      <c r="Y171" s="15">
        <v>2.0987857142857141E-2</v>
      </c>
      <c r="Z171" s="15">
        <v>4.7342857142857143E-3</v>
      </c>
      <c r="AA171" s="6">
        <v>0.54249999999999998</v>
      </c>
      <c r="AB171" s="6">
        <v>56.75</v>
      </c>
      <c r="AC171" s="6">
        <v>9.1</v>
      </c>
      <c r="AD171" s="6">
        <v>6.8975</v>
      </c>
      <c r="AE171" s="6">
        <v>8.75</v>
      </c>
      <c r="AF171" s="6">
        <v>9.5250000000000001E-2</v>
      </c>
      <c r="AG171" s="6">
        <v>6.2750000000000002E-3</v>
      </c>
      <c r="AH171" s="6">
        <v>9.9500000000000001E-4</v>
      </c>
      <c r="AI171" s="6">
        <v>2.65</v>
      </c>
      <c r="AJ171" s="6">
        <v>6.7249999999999996</v>
      </c>
      <c r="AK171">
        <v>37.75</v>
      </c>
      <c r="AL171">
        <v>4.3333333333333331E-4</v>
      </c>
      <c r="AM171">
        <v>0</v>
      </c>
      <c r="AR171" t="str">
        <v>King's Point</v>
      </c>
    </row>
    <row r="172" spans="8:44" x14ac:dyDescent="0.25">
      <c r="H172" t="s">
        <v>133</v>
      </c>
      <c r="I172" t="s">
        <v>133</v>
      </c>
      <c r="J172" t="s">
        <v>776</v>
      </c>
      <c r="K172" t="s">
        <v>1403</v>
      </c>
      <c r="L172" t="s">
        <v>241</v>
      </c>
      <c r="M172" s="6">
        <v>334</v>
      </c>
      <c r="N172" s="9">
        <v>0.59573770491803268</v>
      </c>
      <c r="O172" s="11">
        <v>78.213114754098356</v>
      </c>
      <c r="P172" s="11">
        <v>0.54098360655737709</v>
      </c>
      <c r="Q172" s="9">
        <v>5.1542622950819688</v>
      </c>
      <c r="R172" s="11">
        <v>4.1819672131147545</v>
      </c>
      <c r="S172" s="6">
        <v>0.31000000000000005</v>
      </c>
      <c r="T172" s="6">
        <v>9.1901639344262338E-3</v>
      </c>
      <c r="U172" s="6">
        <v>2.3144262295081958E-2</v>
      </c>
      <c r="V172" s="6">
        <v>1.4934426229508195</v>
      </c>
      <c r="W172" s="6">
        <v>6.8606557377049162</v>
      </c>
      <c r="X172" s="6">
        <v>31.34754098360656</v>
      </c>
      <c r="Y172" s="15">
        <v>6.9428947368421048E-2</v>
      </c>
      <c r="Z172" s="15">
        <v>8.0307894736842106E-2</v>
      </c>
      <c r="AA172" s="6">
        <v>2.9830000000000005</v>
      </c>
      <c r="AB172" s="6">
        <v>75.3</v>
      </c>
      <c r="AC172" s="6">
        <v>40.4</v>
      </c>
      <c r="AD172" s="6">
        <v>6.9369999999999994</v>
      </c>
      <c r="AE172" s="6">
        <v>43.67</v>
      </c>
      <c r="AF172" s="6">
        <v>1.026</v>
      </c>
      <c r="AG172" s="6">
        <v>7.6250000000000012E-2</v>
      </c>
      <c r="AH172" s="6">
        <v>3.4000000000000002E-3</v>
      </c>
      <c r="AI172" s="6">
        <v>13.3</v>
      </c>
      <c r="AJ172" s="6">
        <v>6.7099999999999991</v>
      </c>
      <c r="AK172">
        <v>101.7</v>
      </c>
      <c r="AL172">
        <v>2.2809836065573771E-3</v>
      </c>
      <c r="AM172">
        <v>0</v>
      </c>
      <c r="AR172" t="str">
        <v>Kippens</v>
      </c>
    </row>
    <row r="173" spans="8:44" x14ac:dyDescent="0.25">
      <c r="H173" t="s">
        <v>133</v>
      </c>
      <c r="I173" t="s">
        <v>134</v>
      </c>
      <c r="J173" t="s">
        <v>776</v>
      </c>
      <c r="K173" t="s">
        <v>1403</v>
      </c>
      <c r="L173" t="s">
        <v>241</v>
      </c>
      <c r="M173" s="6">
        <v>334</v>
      </c>
      <c r="N173" s="9">
        <v>0.59573770491803268</v>
      </c>
      <c r="O173" s="11">
        <v>78.213114754098356</v>
      </c>
      <c r="P173" s="11">
        <v>0.54098360655737709</v>
      </c>
      <c r="Q173" s="9">
        <v>5.1542622950819688</v>
      </c>
      <c r="R173" s="11">
        <v>4.1819672131147545</v>
      </c>
      <c r="S173" s="6">
        <v>0.31000000000000005</v>
      </c>
      <c r="T173" s="6">
        <v>9.1901639344262338E-3</v>
      </c>
      <c r="U173" s="6">
        <v>2.3144262295081958E-2</v>
      </c>
      <c r="V173" s="6">
        <v>1.4934426229508195</v>
      </c>
      <c r="W173" s="6">
        <v>6.8606557377049162</v>
      </c>
      <c r="X173" s="6">
        <v>31.34754098360656</v>
      </c>
      <c r="Y173" s="15">
        <v>6.9428947368421048E-2</v>
      </c>
      <c r="Z173" s="15">
        <v>8.0307894736842106E-2</v>
      </c>
      <c r="AA173" s="6">
        <v>2.9830000000000005</v>
      </c>
      <c r="AB173" s="6">
        <v>75.3</v>
      </c>
      <c r="AC173" s="6">
        <v>40.4</v>
      </c>
      <c r="AD173" s="6">
        <v>6.9369999999999994</v>
      </c>
      <c r="AE173" s="6">
        <v>43.67</v>
      </c>
      <c r="AF173" s="6">
        <v>1.026</v>
      </c>
      <c r="AG173" s="6">
        <v>7.6250000000000012E-2</v>
      </c>
      <c r="AH173" s="6">
        <v>3.4000000000000002E-3</v>
      </c>
      <c r="AI173" s="6">
        <v>13.3</v>
      </c>
      <c r="AJ173" s="6">
        <v>6.7099999999999991</v>
      </c>
      <c r="AK173">
        <v>101.7</v>
      </c>
      <c r="AL173">
        <v>2.2809836065573771E-3</v>
      </c>
      <c r="AM173">
        <v>0</v>
      </c>
      <c r="AR173" t="str">
        <v>La Poile</v>
      </c>
    </row>
    <row r="174" spans="8:44" x14ac:dyDescent="0.25">
      <c r="H174" t="s">
        <v>343</v>
      </c>
      <c r="I174" t="s">
        <v>343</v>
      </c>
      <c r="J174" t="s">
        <v>777</v>
      </c>
      <c r="K174" t="s">
        <v>1404</v>
      </c>
      <c r="L174" t="s">
        <v>579</v>
      </c>
      <c r="M174" s="6">
        <v>114</v>
      </c>
      <c r="N174" s="9">
        <v>0.42250000000000004</v>
      </c>
      <c r="O174" s="11">
        <v>52.35</v>
      </c>
      <c r="P174" s="11">
        <v>0.26</v>
      </c>
      <c r="Q174" s="9">
        <v>5.8940000000000001</v>
      </c>
      <c r="R174" s="11">
        <v>1.8950000000000002</v>
      </c>
      <c r="S174" s="6">
        <v>7.5499999999999994E-3</v>
      </c>
      <c r="T174" s="6">
        <v>2.745E-3</v>
      </c>
      <c r="U174" s="6">
        <v>4.9269999999999994E-2</v>
      </c>
      <c r="V174" s="6">
        <v>0.99499999999999988</v>
      </c>
      <c r="W174" s="6">
        <v>4.915</v>
      </c>
      <c r="X174" s="6">
        <v>17.850000000000001</v>
      </c>
      <c r="Y174" s="15">
        <v>0</v>
      </c>
      <c r="Z174" s="15">
        <v>0</v>
      </c>
      <c r="AA174" s="6">
        <v>0.39411764705882346</v>
      </c>
      <c r="AB174" s="6">
        <v>46.352941176470587</v>
      </c>
      <c r="AC174" s="6">
        <v>0.56176470588235283</v>
      </c>
      <c r="AD174" s="6">
        <v>5.4005882352941184</v>
      </c>
      <c r="AE174" s="6">
        <v>1.4461538461538461</v>
      </c>
      <c r="AF174" s="6">
        <v>3.1235294117647066E-2</v>
      </c>
      <c r="AG174" s="6">
        <v>3.8705882352941174E-3</v>
      </c>
      <c r="AH174" s="6">
        <v>1.5309411764705882E-2</v>
      </c>
      <c r="AI174" s="6">
        <v>1.9882352941176469</v>
      </c>
      <c r="AJ174" s="6">
        <v>4.8142857142857149</v>
      </c>
      <c r="AK174">
        <v>19.647058823529413</v>
      </c>
      <c r="AL174">
        <v>2.271E-3</v>
      </c>
      <c r="AM174">
        <v>0</v>
      </c>
      <c r="AR174" t="str">
        <v>Labrador City</v>
      </c>
    </row>
    <row r="175" spans="8:44" x14ac:dyDescent="0.25">
      <c r="H175" t="s">
        <v>135</v>
      </c>
      <c r="I175" t="s">
        <v>135</v>
      </c>
      <c r="J175" t="s">
        <v>778</v>
      </c>
      <c r="K175" t="s">
        <v>1405</v>
      </c>
      <c r="L175" t="s">
        <v>241</v>
      </c>
      <c r="M175" s="6">
        <v>172</v>
      </c>
      <c r="N175" s="9">
        <v>0.40882352941176464</v>
      </c>
      <c r="O175" s="11">
        <v>12.264705882352942</v>
      </c>
      <c r="P175" s="11">
        <v>7.2705882352941176</v>
      </c>
      <c r="Q175" s="9">
        <v>6.4152941176470586</v>
      </c>
      <c r="R175" s="11">
        <v>17.470588235294116</v>
      </c>
      <c r="S175" s="6">
        <v>5.8764705882352948E-2</v>
      </c>
      <c r="T175" s="6">
        <v>2.9647058823529418E-3</v>
      </c>
      <c r="U175" s="6">
        <v>0.30511764705882349</v>
      </c>
      <c r="V175" s="6">
        <v>7.6941176470588246</v>
      </c>
      <c r="W175" s="6">
        <v>3.6588235294117641</v>
      </c>
      <c r="X175" s="6">
        <v>99.705882352941174</v>
      </c>
      <c r="Y175" s="15">
        <v>2.429411764705882E-2</v>
      </c>
      <c r="Z175" s="15">
        <v>3.0620833333333323E-2</v>
      </c>
      <c r="AA175" s="6">
        <v>0.36071428571428577</v>
      </c>
      <c r="AB175" s="6">
        <v>17.214285714285715</v>
      </c>
      <c r="AC175" s="6">
        <v>5.0571428571428569</v>
      </c>
      <c r="AD175" s="6">
        <v>6.265714285714286</v>
      </c>
      <c r="AE175" s="6">
        <v>14</v>
      </c>
      <c r="AF175" s="6">
        <v>6.5999999999999989E-2</v>
      </c>
      <c r="AG175" s="6">
        <v>4.5071428571428571E-3</v>
      </c>
      <c r="AH175" s="6">
        <v>5.7714285714285714E-3</v>
      </c>
      <c r="AI175" s="6">
        <v>7.8785714285714281</v>
      </c>
      <c r="AJ175" s="6">
        <v>4.1499999999999995</v>
      </c>
      <c r="AK175">
        <v>78.785714285714292</v>
      </c>
      <c r="AL175">
        <v>4.3411764705882355E-4</v>
      </c>
      <c r="AM175">
        <v>0</v>
      </c>
      <c r="AR175" t="str">
        <v>Lamaline</v>
      </c>
    </row>
    <row r="176" spans="8:44" x14ac:dyDescent="0.25">
      <c r="H176" t="s">
        <v>779</v>
      </c>
      <c r="I176" t="s">
        <v>136</v>
      </c>
      <c r="J176" t="s">
        <v>780</v>
      </c>
      <c r="K176" t="s">
        <v>1406</v>
      </c>
      <c r="L176" t="s">
        <v>241</v>
      </c>
      <c r="M176" s="6">
        <v>204</v>
      </c>
      <c r="N176" s="9">
        <v>0.18416666666666667</v>
      </c>
      <c r="O176" s="11">
        <v>0.33333333333333331</v>
      </c>
      <c r="P176" s="11">
        <v>87.708333333333329</v>
      </c>
      <c r="Q176" s="9">
        <v>7.692916666666668</v>
      </c>
      <c r="R176" s="11">
        <v>222.875</v>
      </c>
      <c r="S176" s="6">
        <v>0</v>
      </c>
      <c r="T176" s="6">
        <v>6.3750000000000013E-3</v>
      </c>
      <c r="U176" s="6">
        <v>9.6416666666666682E-3</v>
      </c>
      <c r="V176" s="6">
        <v>37.708333333333336</v>
      </c>
      <c r="W176" s="6">
        <v>0.28083333333333332</v>
      </c>
      <c r="X176" s="6">
        <v>544.20833333333337</v>
      </c>
      <c r="Y176" s="15">
        <v>6.1333333333333327E-3</v>
      </c>
      <c r="Z176" s="15">
        <v>0</v>
      </c>
      <c r="AA176" s="6">
        <v>0.14785714285714288</v>
      </c>
      <c r="AB176" s="6">
        <v>0.5714285714285714</v>
      </c>
      <c r="AC176" s="6">
        <v>77.928571428571431</v>
      </c>
      <c r="AD176" s="6">
        <v>7.4164285714285709</v>
      </c>
      <c r="AE176" s="6">
        <v>140.78571428571428</v>
      </c>
      <c r="AF176" s="6">
        <v>7.3333333333333332E-3</v>
      </c>
      <c r="AG176" s="6">
        <v>2.3833333333333338E-2</v>
      </c>
      <c r="AH176" s="6">
        <v>5.8266666666666666E-3</v>
      </c>
      <c r="AI176" s="6">
        <v>28.071428571428573</v>
      </c>
      <c r="AJ176" s="6">
        <v>0.28214285714285714</v>
      </c>
      <c r="AK176">
        <v>337</v>
      </c>
      <c r="AL176">
        <v>2.4583333333333336E-5</v>
      </c>
      <c r="AM176">
        <v>1.3420833333333335E-2</v>
      </c>
      <c r="AR176" t="str">
        <v>Lance Cove</v>
      </c>
    </row>
    <row r="177" spans="8:44" x14ac:dyDescent="0.25">
      <c r="H177" t="s">
        <v>779</v>
      </c>
      <c r="I177" t="s">
        <v>136</v>
      </c>
      <c r="J177" t="s">
        <v>781</v>
      </c>
      <c r="K177" t="s">
        <v>1407</v>
      </c>
      <c r="L177" t="s">
        <v>241</v>
      </c>
      <c r="M177" s="6">
        <v>204</v>
      </c>
      <c r="N177" s="9">
        <v>0.53588235294117648</v>
      </c>
      <c r="O177" s="11">
        <v>0.52941176470588236</v>
      </c>
      <c r="P177" s="11">
        <v>50.470588235294116</v>
      </c>
      <c r="Q177" s="9">
        <v>7.2994117647058827</v>
      </c>
      <c r="R177" s="11">
        <v>59.058823529411768</v>
      </c>
      <c r="S177" s="6">
        <v>9.9999999999999985E-3</v>
      </c>
      <c r="T177" s="6">
        <v>0</v>
      </c>
      <c r="U177" s="6">
        <v>2.1664705882352944E-2</v>
      </c>
      <c r="V177" s="6">
        <v>8.2764705882352931</v>
      </c>
      <c r="W177" s="6">
        <v>0.21235294117647061</v>
      </c>
      <c r="X177" s="6">
        <v>162.23529411764707</v>
      </c>
      <c r="Y177" s="15">
        <v>0</v>
      </c>
      <c r="Z177" s="15">
        <v>0</v>
      </c>
      <c r="AA177" s="6">
        <v>1.3753846153846152</v>
      </c>
      <c r="AB177" s="6">
        <v>0.76923076923076927</v>
      </c>
      <c r="AC177" s="6">
        <v>44.692307692307693</v>
      </c>
      <c r="AD177" s="6">
        <v>7.0738461538461532</v>
      </c>
      <c r="AE177" s="6">
        <v>53.384615384615387</v>
      </c>
      <c r="AF177" s="6">
        <v>5.3571428571428572E-3</v>
      </c>
      <c r="AG177" s="6">
        <v>1.7142857142857144E-3</v>
      </c>
      <c r="AH177" s="6">
        <v>3.8857142857142866E-3</v>
      </c>
      <c r="AI177" s="6">
        <v>9.0615384615384613</v>
      </c>
      <c r="AJ177" s="6">
        <v>0.16538461538461538</v>
      </c>
      <c r="AK177">
        <v>155.07692307692307</v>
      </c>
      <c r="AL177">
        <v>1.7647058823529413E-4</v>
      </c>
      <c r="AM177">
        <v>1.823529411764706E-4</v>
      </c>
      <c r="AR177" t="str">
        <v>L'Anse au Clair</v>
      </c>
    </row>
    <row r="178" spans="8:44" x14ac:dyDescent="0.25">
      <c r="H178" t="s">
        <v>346</v>
      </c>
      <c r="I178" t="s">
        <v>346</v>
      </c>
      <c r="J178" t="s">
        <v>782</v>
      </c>
      <c r="K178" t="s">
        <v>1408</v>
      </c>
      <c r="L178" t="s">
        <v>579</v>
      </c>
      <c r="M178" s="6">
        <v>59</v>
      </c>
      <c r="N178" s="9">
        <v>0.19900000000000001</v>
      </c>
      <c r="O178" s="11">
        <v>0.75</v>
      </c>
      <c r="P178" s="11">
        <v>162.85</v>
      </c>
      <c r="Q178" s="9">
        <v>8.1714999999999982</v>
      </c>
      <c r="R178" s="11">
        <v>164.35</v>
      </c>
      <c r="S178" s="6">
        <v>5.3000000000000009E-3</v>
      </c>
      <c r="T178" s="6">
        <v>3.0000000000000003E-4</v>
      </c>
      <c r="U178" s="6">
        <v>8.6200000000000009E-3</v>
      </c>
      <c r="V178" s="6">
        <v>2.375</v>
      </c>
      <c r="W178" s="6">
        <v>0.98049999999999982</v>
      </c>
      <c r="X178" s="6">
        <v>194.95</v>
      </c>
      <c r="Y178" s="15">
        <v>0</v>
      </c>
      <c r="Z178" s="15">
        <v>0</v>
      </c>
      <c r="AA178" s="6">
        <v>0.26916666666666672</v>
      </c>
      <c r="AB178" s="6">
        <v>1.8461538461538463</v>
      </c>
      <c r="AC178" s="6">
        <v>155.20000000000002</v>
      </c>
      <c r="AD178" s="6">
        <v>8.1823076923076918</v>
      </c>
      <c r="AE178" s="6">
        <v>166.55555555555554</v>
      </c>
      <c r="AF178" s="6">
        <v>1.0769230769230769E-3</v>
      </c>
      <c r="AG178" s="6">
        <v>1.5384615384615385E-3</v>
      </c>
      <c r="AH178" s="6">
        <v>5.7692307692307687E-4</v>
      </c>
      <c r="AI178" s="6">
        <v>2.8976923076923078</v>
      </c>
      <c r="AJ178" s="6">
        <v>1.3076923076923077</v>
      </c>
      <c r="AK178">
        <v>185.27272727272728</v>
      </c>
      <c r="AL178">
        <v>0</v>
      </c>
      <c r="AM178">
        <v>0</v>
      </c>
      <c r="AR178" t="str">
        <v>L'Anse au Loup</v>
      </c>
    </row>
    <row r="179" spans="8:44" x14ac:dyDescent="0.25">
      <c r="H179" t="s">
        <v>347</v>
      </c>
      <c r="I179" t="s">
        <v>347</v>
      </c>
      <c r="J179" t="s">
        <v>783</v>
      </c>
      <c r="K179" t="s">
        <v>1409</v>
      </c>
      <c r="L179" t="s">
        <v>579</v>
      </c>
      <c r="M179" s="6">
        <v>1984</v>
      </c>
      <c r="N179" s="9">
        <v>0.60043478260869565</v>
      </c>
      <c r="O179" s="11">
        <v>10.473913043478261</v>
      </c>
      <c r="P179" s="11">
        <v>4.7739130434782604</v>
      </c>
      <c r="Q179" s="9">
        <v>6.4095652173913065</v>
      </c>
      <c r="R179" s="11">
        <v>8.9260869565217398</v>
      </c>
      <c r="S179" s="6">
        <v>4.200000000000001E-2</v>
      </c>
      <c r="T179" s="6">
        <v>7.795652173913043E-3</v>
      </c>
      <c r="U179" s="6">
        <v>0.32334782608695656</v>
      </c>
      <c r="V179" s="6">
        <v>1.4260869565217391</v>
      </c>
      <c r="W179" s="6">
        <v>5.6913043478260876</v>
      </c>
      <c r="X179" s="6">
        <v>56.782608695652172</v>
      </c>
      <c r="Y179" s="15">
        <v>6.5441747572815526E-2</v>
      </c>
      <c r="Z179" s="15">
        <v>8.5022727272727264E-2</v>
      </c>
      <c r="AA179" s="6">
        <v>0.67034482758620695</v>
      </c>
      <c r="AB179" s="6">
        <v>14.46206896551724</v>
      </c>
      <c r="AC179" s="6">
        <v>7.4706896551724125</v>
      </c>
      <c r="AD179" s="6">
        <v>6.6224137931034486</v>
      </c>
      <c r="AE179" s="6">
        <v>10.00625</v>
      </c>
      <c r="AF179" s="6">
        <v>5.2103448275862066E-2</v>
      </c>
      <c r="AG179" s="6">
        <v>1.4775862068965522E-2</v>
      </c>
      <c r="AH179" s="6">
        <v>4.1022222222222224E-3</v>
      </c>
      <c r="AI179" s="6">
        <v>2.0813793103448277</v>
      </c>
      <c r="AJ179" s="6">
        <v>4.2803571428571425</v>
      </c>
      <c r="AK179">
        <v>55.592592592592595</v>
      </c>
      <c r="AL179">
        <v>4.6304347826086955E-4</v>
      </c>
      <c r="AM179">
        <v>0</v>
      </c>
      <c r="AR179" t="str">
        <v>Lark Harbour</v>
      </c>
    </row>
    <row r="180" spans="8:44" x14ac:dyDescent="0.25">
      <c r="H180" t="s">
        <v>348</v>
      </c>
      <c r="I180" t="s">
        <v>348</v>
      </c>
      <c r="J180" t="s">
        <v>784</v>
      </c>
      <c r="K180" t="s">
        <v>1410</v>
      </c>
      <c r="L180" t="s">
        <v>579</v>
      </c>
      <c r="M180" s="6">
        <v>11054</v>
      </c>
      <c r="N180" s="9">
        <v>0.37854166666666672</v>
      </c>
      <c r="O180" s="11">
        <v>12.847916666666668</v>
      </c>
      <c r="P180" s="11">
        <v>22.208333333333332</v>
      </c>
      <c r="Q180" s="9">
        <v>7.2343750000000027</v>
      </c>
      <c r="R180" s="11">
        <v>3.46875</v>
      </c>
      <c r="S180" s="6">
        <v>5.8354166666666672E-2</v>
      </c>
      <c r="T180" s="6">
        <v>8.916666666666668E-4</v>
      </c>
      <c r="U180" s="6">
        <v>0.2516250000000001</v>
      </c>
      <c r="V180" s="6">
        <v>0.21041666666666667</v>
      </c>
      <c r="W180" s="6">
        <v>5.260416666666667</v>
      </c>
      <c r="X180" s="6">
        <v>41.479166666666664</v>
      </c>
      <c r="Y180" s="15">
        <v>0.14236701149425288</v>
      </c>
      <c r="Z180" s="15">
        <v>7.3966666666666681E-2</v>
      </c>
      <c r="AA180" s="6">
        <v>0.45928571428571446</v>
      </c>
      <c r="AB180" s="6">
        <v>45.24285714285714</v>
      </c>
      <c r="AC180" s="6">
        <v>4.0349999999999993</v>
      </c>
      <c r="AD180" s="6">
        <v>6.426285714285715</v>
      </c>
      <c r="AE180" s="6">
        <v>5.6659523809523806</v>
      </c>
      <c r="AF180" s="6">
        <v>5.5016666666666644E-2</v>
      </c>
      <c r="AG180" s="6">
        <v>4.3833333333333346E-3</v>
      </c>
      <c r="AH180" s="6">
        <v>4.4310344827586199E-3</v>
      </c>
      <c r="AI180" s="6">
        <v>1.4913333333333332</v>
      </c>
      <c r="AJ180" s="6">
        <v>5.700000000000002</v>
      </c>
      <c r="AK180">
        <v>19.350000000000001</v>
      </c>
      <c r="AL180">
        <v>2.7458333333333333E-4</v>
      </c>
      <c r="AM180">
        <v>0</v>
      </c>
      <c r="AR180" t="str">
        <v>LaScie</v>
      </c>
    </row>
    <row r="181" spans="8:44" x14ac:dyDescent="0.25">
      <c r="H181" t="s">
        <v>785</v>
      </c>
      <c r="I181" t="s">
        <v>349</v>
      </c>
      <c r="J181" t="s">
        <v>786</v>
      </c>
      <c r="K181" t="s">
        <v>1411</v>
      </c>
      <c r="L181" t="s">
        <v>579</v>
      </c>
      <c r="M181" s="6">
        <v>311</v>
      </c>
      <c r="N181" s="9">
        <v>0.40042553191489355</v>
      </c>
      <c r="O181" s="11">
        <v>19.170212765957448</v>
      </c>
      <c r="P181" s="11">
        <v>6.9914893617021283</v>
      </c>
      <c r="Q181" s="9">
        <v>6.5634042553191492</v>
      </c>
      <c r="R181" s="11">
        <v>9.0617021276595739</v>
      </c>
      <c r="S181" s="6">
        <v>6.625531914893619E-2</v>
      </c>
      <c r="T181" s="6">
        <v>1.8840425531914895E-2</v>
      </c>
      <c r="U181" s="6">
        <v>2.0542553191489368E-2</v>
      </c>
      <c r="V181" s="6">
        <v>0.73191489361702122</v>
      </c>
      <c r="W181" s="6">
        <v>5.0170212765957434</v>
      </c>
      <c r="X181" s="6">
        <v>22.972340425531915</v>
      </c>
      <c r="Y181" s="15">
        <v>6.2717203389830514E-2</v>
      </c>
      <c r="Z181" s="15">
        <v>8.4242631578947375E-2</v>
      </c>
      <c r="AA181" s="6">
        <v>0.69545454545454533</v>
      </c>
      <c r="AB181" s="6">
        <v>49.454545454545453</v>
      </c>
      <c r="AC181" s="6">
        <v>6.6895454545454553</v>
      </c>
      <c r="AD181" s="6">
        <v>6.6222727272727244</v>
      </c>
      <c r="AE181" s="6">
        <v>9.3643750000000008</v>
      </c>
      <c r="AF181" s="6">
        <v>0.15781818181818186</v>
      </c>
      <c r="AG181" s="6">
        <v>3.0045454545454563E-2</v>
      </c>
      <c r="AH181" s="6">
        <v>8.550000000000004E-4</v>
      </c>
      <c r="AI181" s="6">
        <v>1.7850000000000004</v>
      </c>
      <c r="AJ181" s="6">
        <v>8.3636363636363615</v>
      </c>
      <c r="AK181">
        <v>24.277777777777779</v>
      </c>
      <c r="AL181">
        <v>5.2765957446808523E-5</v>
      </c>
      <c r="AM181">
        <v>8.5106382978723409E-5</v>
      </c>
      <c r="AR181" t="str">
        <v>Lawn</v>
      </c>
    </row>
    <row r="182" spans="8:44" x14ac:dyDescent="0.25">
      <c r="H182" t="s">
        <v>785</v>
      </c>
      <c r="I182" t="s">
        <v>356</v>
      </c>
      <c r="J182" t="s">
        <v>786</v>
      </c>
      <c r="K182" t="s">
        <v>1411</v>
      </c>
      <c r="L182" t="s">
        <v>579</v>
      </c>
      <c r="M182" s="6">
        <v>311</v>
      </c>
      <c r="N182" s="9">
        <v>0.40042553191489355</v>
      </c>
      <c r="O182" s="11">
        <v>19.170212765957448</v>
      </c>
      <c r="P182" s="11">
        <v>6.9914893617021283</v>
      </c>
      <c r="Q182" s="9">
        <v>6.5634042553191492</v>
      </c>
      <c r="R182" s="11">
        <v>9.0617021276595739</v>
      </c>
      <c r="S182" s="6">
        <v>6.625531914893619E-2</v>
      </c>
      <c r="T182" s="6">
        <v>1.8840425531914895E-2</v>
      </c>
      <c r="U182" s="6">
        <v>2.0542553191489368E-2</v>
      </c>
      <c r="V182" s="6">
        <v>0.73191489361702122</v>
      </c>
      <c r="W182" s="6">
        <v>5.0170212765957434</v>
      </c>
      <c r="X182" s="6">
        <v>22.972340425531915</v>
      </c>
      <c r="Y182" s="15">
        <v>6.2717203389830514E-2</v>
      </c>
      <c r="Z182" s="15">
        <v>8.4242631578947375E-2</v>
      </c>
      <c r="AA182" s="6">
        <v>0.69545454545454533</v>
      </c>
      <c r="AB182" s="6">
        <v>49.454545454545453</v>
      </c>
      <c r="AC182" s="6">
        <v>6.6895454545454553</v>
      </c>
      <c r="AD182" s="6">
        <v>6.6222727272727244</v>
      </c>
      <c r="AE182" s="6">
        <v>9.3643750000000008</v>
      </c>
      <c r="AF182" s="6">
        <v>0.15781818181818186</v>
      </c>
      <c r="AG182" s="6">
        <v>3.0045454545454563E-2</v>
      </c>
      <c r="AH182" s="6">
        <v>8.550000000000004E-4</v>
      </c>
      <c r="AI182" s="6">
        <v>1.7850000000000004</v>
      </c>
      <c r="AJ182" s="6">
        <v>8.3636363636363615</v>
      </c>
      <c r="AK182">
        <v>24.277777777777779</v>
      </c>
      <c r="AL182">
        <v>5.2765957446808523E-5</v>
      </c>
      <c r="AM182">
        <v>8.5106382978723409E-5</v>
      </c>
      <c r="AR182" t="str">
        <v>Leading Tickles</v>
      </c>
    </row>
    <row r="183" spans="8:44" x14ac:dyDescent="0.25">
      <c r="H183" t="s">
        <v>350</v>
      </c>
      <c r="I183" t="s">
        <v>350</v>
      </c>
      <c r="J183" t="s">
        <v>787</v>
      </c>
      <c r="K183" t="s">
        <v>1412</v>
      </c>
      <c r="L183" t="s">
        <v>579</v>
      </c>
      <c r="M183" s="6">
        <v>86</v>
      </c>
      <c r="N183" s="9">
        <v>0.54954545454545456</v>
      </c>
      <c r="O183" s="11">
        <v>46.090909090909093</v>
      </c>
      <c r="P183" s="11">
        <v>1.6590909090909092</v>
      </c>
      <c r="Q183" s="9">
        <v>6.3854545454545448</v>
      </c>
      <c r="R183" s="11">
        <v>3.1</v>
      </c>
      <c r="S183" s="6">
        <v>0.21090909090909093</v>
      </c>
      <c r="T183" s="6">
        <v>1.0763636363636364E-2</v>
      </c>
      <c r="U183" s="6">
        <v>1.987727272727273E-2</v>
      </c>
      <c r="V183" s="6">
        <v>0.45454545454545453</v>
      </c>
      <c r="W183" s="6">
        <v>7.4954545454545443</v>
      </c>
      <c r="X183" s="6">
        <v>27.454545454545453</v>
      </c>
      <c r="Y183" s="15">
        <v>0.10678988764044944</v>
      </c>
      <c r="Z183" s="15">
        <v>0.14518148148148147</v>
      </c>
      <c r="AA183" s="6">
        <v>0.61428571428571421</v>
      </c>
      <c r="AB183" s="6">
        <v>55.642857142857146</v>
      </c>
      <c r="AC183" s="6">
        <v>0.9464285714285714</v>
      </c>
      <c r="AD183" s="6">
        <v>6.0607142857142859</v>
      </c>
      <c r="AE183" s="6">
        <v>3.8083333333333336</v>
      </c>
      <c r="AF183" s="6">
        <v>0.15714285714285711</v>
      </c>
      <c r="AG183" s="6">
        <v>1.5885714285714284E-2</v>
      </c>
      <c r="AH183" s="6">
        <v>1.2857142857142859E-3</v>
      </c>
      <c r="AI183" s="6">
        <v>1.157142857142857</v>
      </c>
      <c r="AJ183" s="6">
        <v>6.5714285714285721</v>
      </c>
      <c r="AK183">
        <v>17.071428571428573</v>
      </c>
      <c r="AL183">
        <v>8.136363636363636E-5</v>
      </c>
      <c r="AM183">
        <v>0</v>
      </c>
      <c r="AR183" t="str">
        <v>Lewin's Cove</v>
      </c>
    </row>
    <row r="184" spans="8:44" x14ac:dyDescent="0.25">
      <c r="H184" t="s">
        <v>351</v>
      </c>
      <c r="I184" t="s">
        <v>351</v>
      </c>
      <c r="J184" t="s">
        <v>788</v>
      </c>
      <c r="K184" t="s">
        <v>1413</v>
      </c>
      <c r="L184" t="s">
        <v>579</v>
      </c>
      <c r="M184" s="6">
        <v>545</v>
      </c>
      <c r="N184" s="9">
        <v>0.53227272727272723</v>
      </c>
      <c r="O184" s="11">
        <v>20.209090909090911</v>
      </c>
      <c r="P184" s="11">
        <v>0</v>
      </c>
      <c r="Q184" s="9">
        <v>5.3277272727272731</v>
      </c>
      <c r="R184" s="11">
        <v>11.863636363636363</v>
      </c>
      <c r="S184" s="6">
        <v>0.123</v>
      </c>
      <c r="T184" s="6">
        <v>1.4127272727272728E-2</v>
      </c>
      <c r="U184" s="6">
        <v>0.18472727272727268</v>
      </c>
      <c r="V184" s="6">
        <v>1.9909090909090907</v>
      </c>
      <c r="W184" s="6">
        <v>7.786363636363637</v>
      </c>
      <c r="X184" s="6">
        <v>46.136363636363633</v>
      </c>
      <c r="Y184" s="15">
        <v>0.15638796296296298</v>
      </c>
      <c r="Z184" s="15">
        <v>0.26811641791044777</v>
      </c>
      <c r="AA184" s="6">
        <v>0.54551724137931024</v>
      </c>
      <c r="AB184" s="6">
        <v>36.03448275862069</v>
      </c>
      <c r="AC184" s="6">
        <v>4.7323333333333331</v>
      </c>
      <c r="AD184" s="6">
        <v>6.4979999999999984</v>
      </c>
      <c r="AE184" s="6">
        <v>9.0909090909090917</v>
      </c>
      <c r="AF184" s="6">
        <v>5.8666666666666666E-2</v>
      </c>
      <c r="AG184" s="6">
        <v>7.2666666666666687E-3</v>
      </c>
      <c r="AH184" s="6">
        <v>1.5121428571428572E-2</v>
      </c>
      <c r="AI184" s="6">
        <v>2.8973333333333335</v>
      </c>
      <c r="AJ184" s="6">
        <v>6.1999999999999993</v>
      </c>
      <c r="AK184">
        <v>40.344827586206897</v>
      </c>
      <c r="AL184">
        <v>1.316818181818182E-3</v>
      </c>
      <c r="AM184">
        <v>0</v>
      </c>
      <c r="AR184" t="str">
        <v>Lewisporte</v>
      </c>
    </row>
    <row r="185" spans="8:44" x14ac:dyDescent="0.25">
      <c r="H185" t="s">
        <v>789</v>
      </c>
      <c r="I185" t="s">
        <v>352</v>
      </c>
      <c r="J185" t="s">
        <v>790</v>
      </c>
      <c r="K185" t="s">
        <v>1414</v>
      </c>
      <c r="L185" t="s">
        <v>579</v>
      </c>
      <c r="M185" s="6">
        <v>233</v>
      </c>
      <c r="N185" s="9">
        <v>0.66291666666666671</v>
      </c>
      <c r="O185" s="11">
        <v>63.416666666666664</v>
      </c>
      <c r="P185" s="11">
        <v>12.216666666666667</v>
      </c>
      <c r="Q185" s="9">
        <v>6.9504166666666665</v>
      </c>
      <c r="R185" s="11">
        <v>14.875</v>
      </c>
      <c r="S185" s="6">
        <v>0.15708333333333335</v>
      </c>
      <c r="T185" s="6">
        <v>0.13281666666666661</v>
      </c>
      <c r="U185" s="6">
        <v>2.1812500000000009E-2</v>
      </c>
      <c r="V185" s="6">
        <v>2.5250000000000004</v>
      </c>
      <c r="W185" s="6">
        <v>9.9333333333333318</v>
      </c>
      <c r="X185" s="6">
        <v>58.625</v>
      </c>
      <c r="Y185" s="15">
        <v>9.0453092783505162E-2</v>
      </c>
      <c r="Z185" s="15">
        <v>9.0696376811594231E-2</v>
      </c>
      <c r="AA185" s="6">
        <v>0.69956521739130439</v>
      </c>
      <c r="AB185" s="6">
        <v>66.739130434782609</v>
      </c>
      <c r="AC185" s="6">
        <v>8.399565217391304</v>
      </c>
      <c r="AD185" s="6">
        <v>6.6152173913043484</v>
      </c>
      <c r="AE185" s="6">
        <v>13.428571428571429</v>
      </c>
      <c r="AF185" s="6">
        <v>0.1499130434782609</v>
      </c>
      <c r="AG185" s="6">
        <v>1.3156521739130437E-2</v>
      </c>
      <c r="AH185" s="6">
        <v>1.5723809523809527E-3</v>
      </c>
      <c r="AI185" s="6">
        <v>4.0630434782608686</v>
      </c>
      <c r="AJ185" s="6">
        <v>9.2399999999999984</v>
      </c>
      <c r="AK185">
        <v>48.217391304347828</v>
      </c>
      <c r="AL185">
        <v>2.3875E-4</v>
      </c>
      <c r="AM185">
        <v>0</v>
      </c>
      <c r="AR185" t="str">
        <v>Little Bay</v>
      </c>
    </row>
    <row r="186" spans="8:44" x14ac:dyDescent="0.25">
      <c r="H186" t="s">
        <v>353</v>
      </c>
      <c r="I186" t="s">
        <v>353</v>
      </c>
      <c r="J186" t="s">
        <v>791</v>
      </c>
      <c r="K186" t="s">
        <v>1415</v>
      </c>
      <c r="L186" t="s">
        <v>579</v>
      </c>
      <c r="M186" s="6">
        <v>179</v>
      </c>
      <c r="N186" s="9">
        <v>0.57300000000000006</v>
      </c>
      <c r="O186" s="11">
        <v>132.83666666666667</v>
      </c>
      <c r="P186" s="11">
        <v>0.75333333333333341</v>
      </c>
      <c r="Q186" s="9">
        <v>5.3893333333333322</v>
      </c>
      <c r="R186" s="11">
        <v>4.71</v>
      </c>
      <c r="S186" s="6">
        <v>0.31639999999999996</v>
      </c>
      <c r="T186" s="6">
        <v>1.5900000000000004E-2</v>
      </c>
      <c r="U186" s="6">
        <v>6.6945999999999978E-2</v>
      </c>
      <c r="V186" s="6">
        <v>1.8766666666666667</v>
      </c>
      <c r="W186" s="6">
        <v>11.558666666666671</v>
      </c>
      <c r="X186" s="6">
        <v>36.4</v>
      </c>
      <c r="Y186" s="15">
        <v>0.10355121951219513</v>
      </c>
      <c r="Z186" s="15">
        <v>0.15366666666666665</v>
      </c>
      <c r="AA186" s="6">
        <v>0.64071428571428535</v>
      </c>
      <c r="AB186" s="6">
        <v>206.32142857142858</v>
      </c>
      <c r="AC186" s="6">
        <v>0.56481481481481488</v>
      </c>
      <c r="AD186" s="6">
        <v>4.7932142857142841</v>
      </c>
      <c r="AE186" s="6">
        <v>3.2846153846153849</v>
      </c>
      <c r="AF186" s="6">
        <v>0.41425000000000001</v>
      </c>
      <c r="AG186" s="6">
        <v>1.1857142857142866E-2</v>
      </c>
      <c r="AH186" s="6">
        <v>3.9607692307692321E-3</v>
      </c>
      <c r="AI186" s="6">
        <v>3.2744444444444438</v>
      </c>
      <c r="AJ186" s="6">
        <v>14.264285714285709</v>
      </c>
      <c r="AK186">
        <v>35.75</v>
      </c>
      <c r="AL186">
        <v>1.1936666666666664E-3</v>
      </c>
      <c r="AM186">
        <v>0</v>
      </c>
      <c r="AR186" t="str">
        <v>Little Burnt Bay</v>
      </c>
    </row>
    <row r="187" spans="8:44" x14ac:dyDescent="0.25">
      <c r="H187" t="s">
        <v>353</v>
      </c>
      <c r="I187" t="s">
        <v>354</v>
      </c>
      <c r="J187" t="s">
        <v>791</v>
      </c>
      <c r="K187" t="s">
        <v>1415</v>
      </c>
      <c r="L187" t="s">
        <v>579</v>
      </c>
      <c r="M187" s="6">
        <v>179</v>
      </c>
      <c r="N187" s="9">
        <v>0.57300000000000006</v>
      </c>
      <c r="O187" s="11">
        <v>132.83666666666667</v>
      </c>
      <c r="P187" s="11">
        <v>0.75333333333333341</v>
      </c>
      <c r="Q187" s="9">
        <v>5.3893333333333322</v>
      </c>
      <c r="R187" s="11">
        <v>4.71</v>
      </c>
      <c r="S187" s="6">
        <v>0.31639999999999996</v>
      </c>
      <c r="T187" s="6">
        <v>1.5900000000000004E-2</v>
      </c>
      <c r="U187" s="6">
        <v>6.6945999999999978E-2</v>
      </c>
      <c r="V187" s="6">
        <v>1.8766666666666667</v>
      </c>
      <c r="W187" s="6">
        <v>11.558666666666671</v>
      </c>
      <c r="X187" s="6">
        <v>36.4</v>
      </c>
      <c r="Y187" s="15">
        <v>0.10355121951219513</v>
      </c>
      <c r="Z187" s="15">
        <v>0.15366666666666665</v>
      </c>
      <c r="AA187" s="6">
        <v>0.64071428571428535</v>
      </c>
      <c r="AB187" s="6">
        <v>206.32142857142858</v>
      </c>
      <c r="AC187" s="6">
        <v>0.56481481481481488</v>
      </c>
      <c r="AD187" s="6">
        <v>4.7932142857142841</v>
      </c>
      <c r="AE187" s="6">
        <v>3.2846153846153849</v>
      </c>
      <c r="AF187" s="6">
        <v>0.41425000000000001</v>
      </c>
      <c r="AG187" s="6">
        <v>1.1857142857142866E-2</v>
      </c>
      <c r="AH187" s="6">
        <v>3.9607692307692321E-3</v>
      </c>
      <c r="AI187" s="6">
        <v>3.2744444444444438</v>
      </c>
      <c r="AJ187" s="6">
        <v>14.264285714285709</v>
      </c>
      <c r="AK187">
        <v>35.75</v>
      </c>
      <c r="AL187">
        <v>1.1936666666666664E-3</v>
      </c>
      <c r="AM187">
        <v>0</v>
      </c>
      <c r="AR187" t="str">
        <v>Little Harbour East</v>
      </c>
    </row>
    <row r="188" spans="8:44" x14ac:dyDescent="0.25">
      <c r="H188" t="s">
        <v>355</v>
      </c>
      <c r="I188" t="s">
        <v>355</v>
      </c>
      <c r="J188" t="s">
        <v>792</v>
      </c>
      <c r="K188" t="s">
        <v>1416</v>
      </c>
      <c r="L188" t="s">
        <v>579</v>
      </c>
      <c r="M188" s="6">
        <v>765</v>
      </c>
      <c r="N188" s="9">
        <v>0.4017391304347826</v>
      </c>
      <c r="O188" s="11">
        <v>29.086956521739129</v>
      </c>
      <c r="P188" s="11">
        <v>6.752173913043479</v>
      </c>
      <c r="Q188" s="9">
        <v>6.737826086956523</v>
      </c>
      <c r="R188" s="11">
        <v>6.0130434782608697</v>
      </c>
      <c r="S188" s="6">
        <v>0.14634782608695654</v>
      </c>
      <c r="T188" s="6">
        <v>1.6391304347826086E-2</v>
      </c>
      <c r="U188" s="6">
        <v>4.885652173913041E-2</v>
      </c>
      <c r="V188" s="6">
        <v>0.69565217391304346</v>
      </c>
      <c r="W188" s="6">
        <v>6.5086956521739125</v>
      </c>
      <c r="X188" s="6">
        <v>31.826086956521738</v>
      </c>
      <c r="Y188" s="15">
        <v>9.4531067961165144E-2</v>
      </c>
      <c r="Z188" s="15">
        <v>0.13445079365079368</v>
      </c>
      <c r="AA188" s="6">
        <v>0.57679999999999987</v>
      </c>
      <c r="AB188" s="6">
        <v>44.346153846153847</v>
      </c>
      <c r="AC188" s="6">
        <v>4.9988461538461539</v>
      </c>
      <c r="AD188" s="6">
        <v>6.4923999999999999</v>
      </c>
      <c r="AE188" s="6">
        <v>5.8928571428571432</v>
      </c>
      <c r="AF188" s="6">
        <v>0.15173076923076925</v>
      </c>
      <c r="AG188" s="6">
        <v>2.0076923076923086E-2</v>
      </c>
      <c r="AH188" s="6">
        <v>1.5041666666666669E-3</v>
      </c>
      <c r="AI188" s="6">
        <v>2.1115384615384616</v>
      </c>
      <c r="AJ188" s="6">
        <v>6.4874999999999998</v>
      </c>
      <c r="AK188">
        <v>23.208333333333332</v>
      </c>
      <c r="AL188">
        <v>5.0869565217391307E-5</v>
      </c>
      <c r="AM188">
        <v>0</v>
      </c>
      <c r="AR188" t="str">
        <v>Little St. Lawrence</v>
      </c>
    </row>
    <row r="189" spans="8:44" x14ac:dyDescent="0.25">
      <c r="H189" t="s">
        <v>355</v>
      </c>
      <c r="I189" t="s">
        <v>443</v>
      </c>
      <c r="J189" t="s">
        <v>793</v>
      </c>
      <c r="K189" t="s">
        <v>1417</v>
      </c>
      <c r="L189" t="s">
        <v>579</v>
      </c>
      <c r="M189" s="6">
        <v>765</v>
      </c>
      <c r="N189" s="9">
        <v>0.52874999999999994</v>
      </c>
      <c r="O189" s="11">
        <v>34.75</v>
      </c>
      <c r="P189" s="11">
        <v>10.375</v>
      </c>
      <c r="Q189" s="9">
        <v>6.65</v>
      </c>
      <c r="R189" s="11">
        <v>8.25</v>
      </c>
      <c r="S189" s="6">
        <v>0.13087500000000002</v>
      </c>
      <c r="T189" s="6">
        <v>2.0312500000000001E-2</v>
      </c>
      <c r="U189" s="6">
        <v>7.6749999999999999E-2</v>
      </c>
      <c r="V189" s="6">
        <v>1.375</v>
      </c>
      <c r="W189" s="6">
        <v>7.7124999999999995</v>
      </c>
      <c r="X189" s="6">
        <v>30.125</v>
      </c>
      <c r="Y189" s="15">
        <v>6.6632758620689653E-2</v>
      </c>
      <c r="Z189" s="15">
        <v>9.9294594594594596E-2</v>
      </c>
      <c r="AA189" s="6">
        <v>0.57384615384615389</v>
      </c>
      <c r="AB189" s="6">
        <v>41.230769230769234</v>
      </c>
      <c r="AC189" s="6">
        <v>7.638461538461538</v>
      </c>
      <c r="AD189" s="6">
        <v>6.5746153846153845</v>
      </c>
      <c r="AE189" s="6">
        <v>6.5</v>
      </c>
      <c r="AF189" s="6">
        <v>8.0076923076923087E-2</v>
      </c>
      <c r="AG189" s="6">
        <v>6.3846153846153853E-3</v>
      </c>
      <c r="AH189" s="6">
        <v>1.6153846153846158E-3</v>
      </c>
      <c r="AI189" s="6">
        <v>2.4000000000000004</v>
      </c>
      <c r="AJ189" s="6">
        <v>6.3100000000000005</v>
      </c>
      <c r="AK189">
        <v>23.846153846153847</v>
      </c>
      <c r="AL189">
        <v>2.2125000000000001E-3</v>
      </c>
      <c r="AM189">
        <v>0</v>
      </c>
      <c r="AR189" t="str">
        <v>Long Harbour-Mount Arlington Heights</v>
      </c>
    </row>
    <row r="190" spans="8:44" x14ac:dyDescent="0.25">
      <c r="H190" t="s">
        <v>137</v>
      </c>
      <c r="I190" t="s">
        <v>137</v>
      </c>
      <c r="J190" t="s">
        <v>794</v>
      </c>
      <c r="K190" t="s">
        <v>1418</v>
      </c>
      <c r="L190" t="s">
        <v>579</v>
      </c>
      <c r="M190" s="6">
        <v>169</v>
      </c>
      <c r="N190" s="9">
        <v>1.1210526315789469</v>
      </c>
      <c r="O190" s="11">
        <v>6.7473684210526308</v>
      </c>
      <c r="P190" s="11">
        <v>6.7421052631578933</v>
      </c>
      <c r="Q190" s="9">
        <v>6.7131578947368418</v>
      </c>
      <c r="R190" s="11">
        <v>7.6578947368421053</v>
      </c>
      <c r="S190" s="6">
        <v>4.9789473684210536E-2</v>
      </c>
      <c r="T190" s="6">
        <v>6.4794736842105266E-2</v>
      </c>
      <c r="U190" s="6">
        <v>1.2847368421052632E-2</v>
      </c>
      <c r="V190" s="6">
        <v>2.3000000000000003</v>
      </c>
      <c r="W190" s="6">
        <v>4.421052631578946</v>
      </c>
      <c r="X190" s="6">
        <v>55.684210526315788</v>
      </c>
      <c r="Y190" s="15">
        <v>8.9047619047619056E-2</v>
      </c>
      <c r="Z190" s="15">
        <v>6.1209523809523804E-2</v>
      </c>
      <c r="AA190" s="6">
        <v>0.45599999999999996</v>
      </c>
      <c r="AB190" s="6">
        <v>14.1</v>
      </c>
      <c r="AC190" s="6">
        <v>3.8</v>
      </c>
      <c r="AD190" s="6">
        <v>6.6139999999999999</v>
      </c>
      <c r="AE190" s="6">
        <v>6.02</v>
      </c>
      <c r="AF190" s="6">
        <v>3.1399999999999997E-2</v>
      </c>
      <c r="AG190" s="6">
        <v>2.494E-2</v>
      </c>
      <c r="AH190" s="6">
        <v>1.6999999999999999E-4</v>
      </c>
      <c r="AI190" s="6">
        <v>2.02</v>
      </c>
      <c r="AJ190" s="6">
        <v>3.9199999999999995</v>
      </c>
      <c r="AK190">
        <v>41.8</v>
      </c>
      <c r="AL190">
        <v>5.8789473684210528E-4</v>
      </c>
      <c r="AM190">
        <v>0</v>
      </c>
      <c r="AR190" t="str">
        <v>Loon Bay</v>
      </c>
    </row>
    <row r="191" spans="8:44" x14ac:dyDescent="0.25">
      <c r="H191" t="s">
        <v>137</v>
      </c>
      <c r="I191" t="s">
        <v>137</v>
      </c>
      <c r="J191" t="s">
        <v>613</v>
      </c>
      <c r="K191" t="s">
        <v>1419</v>
      </c>
      <c r="L191" t="s">
        <v>241</v>
      </c>
      <c r="M191" s="6">
        <v>169</v>
      </c>
      <c r="N191" s="9">
        <v>0.27058823529411757</v>
      </c>
      <c r="O191" s="11">
        <v>2.7411764705882353</v>
      </c>
      <c r="P191" s="11">
        <v>44.352941176470587</v>
      </c>
      <c r="Q191" s="9">
        <v>7.4929411764705884</v>
      </c>
      <c r="R191" s="11">
        <v>50.176470588235297</v>
      </c>
      <c r="S191" s="6">
        <v>6.7647058823529409E-3</v>
      </c>
      <c r="T191" s="6">
        <v>1.7529411764705882E-3</v>
      </c>
      <c r="U191" s="6">
        <v>1.9735294117647059E-2</v>
      </c>
      <c r="V191" s="6">
        <v>9.7529411764705891</v>
      </c>
      <c r="W191" s="6">
        <v>0.91764705882352959</v>
      </c>
      <c r="X191" s="6">
        <v>101.88235294117646</v>
      </c>
      <c r="Y191" s="15">
        <v>2.4090909090909093E-3</v>
      </c>
      <c r="Z191" s="15">
        <v>8.769230769230769E-4</v>
      </c>
      <c r="AA191" s="6">
        <v>0.28230769230769232</v>
      </c>
      <c r="AB191" s="6">
        <v>0.38461538461538464</v>
      </c>
      <c r="AC191" s="6">
        <v>50.384615384615387</v>
      </c>
      <c r="AD191" s="6">
        <v>7.273076923076923</v>
      </c>
      <c r="AE191" s="6">
        <v>52.230769230769234</v>
      </c>
      <c r="AF191" s="6">
        <v>3.4615384615384608E-3</v>
      </c>
      <c r="AG191" s="6">
        <v>3.3769230769230768E-3</v>
      </c>
      <c r="AH191" s="6">
        <v>6.7692307692307691E-4</v>
      </c>
      <c r="AI191" s="6">
        <v>13.307692307692308</v>
      </c>
      <c r="AJ191" s="6">
        <v>0.48307692307692318</v>
      </c>
      <c r="AK191">
        <v>116.38461538461539</v>
      </c>
      <c r="AL191">
        <v>9.2352941176470594E-5</v>
      </c>
      <c r="AM191">
        <v>1.0352941176470592E-3</v>
      </c>
      <c r="AR191" t="str">
        <v>Lourdes</v>
      </c>
    </row>
    <row r="192" spans="8:44" x14ac:dyDescent="0.25">
      <c r="H192" t="s">
        <v>357</v>
      </c>
      <c r="I192" t="s">
        <v>357</v>
      </c>
      <c r="J192" t="s">
        <v>795</v>
      </c>
      <c r="K192" t="s">
        <v>1420</v>
      </c>
      <c r="L192" t="s">
        <v>579</v>
      </c>
      <c r="M192" s="6">
        <v>407</v>
      </c>
      <c r="N192" s="9">
        <v>0.38954545454545458</v>
      </c>
      <c r="O192" s="11">
        <v>9.995454545454546</v>
      </c>
      <c r="P192" s="11">
        <v>14.536363636363637</v>
      </c>
      <c r="Q192" s="9">
        <v>6.9540909090909091</v>
      </c>
      <c r="R192" s="11">
        <v>17.045454545454547</v>
      </c>
      <c r="S192" s="6">
        <v>3.7636363636363641E-2</v>
      </c>
      <c r="T192" s="6">
        <v>6.0181818181818192E-3</v>
      </c>
      <c r="U192" s="6">
        <v>0.19113636363636363</v>
      </c>
      <c r="V192" s="6">
        <v>2.2681818181818181</v>
      </c>
      <c r="W192" s="6">
        <v>4.4090909090909092</v>
      </c>
      <c r="X192" s="6">
        <v>42.272727272727273</v>
      </c>
      <c r="Y192" s="15">
        <v>7.9063636363636364E-2</v>
      </c>
      <c r="Z192" s="15">
        <v>6.5238636363636374E-2</v>
      </c>
      <c r="AA192" s="6">
        <v>1.488</v>
      </c>
      <c r="AB192" s="6">
        <v>15</v>
      </c>
      <c r="AC192" s="6">
        <v>13.6</v>
      </c>
      <c r="AD192" s="6">
        <v>7.1219999999999999</v>
      </c>
      <c r="AE192" s="6">
        <v>17.399999999999999</v>
      </c>
      <c r="AF192" s="6">
        <v>6.9999999999999993E-2</v>
      </c>
      <c r="AG192" s="6">
        <v>2.4480000000000002E-2</v>
      </c>
      <c r="AH192" s="6">
        <v>0</v>
      </c>
      <c r="AI192" s="6">
        <v>1.2</v>
      </c>
      <c r="AJ192" s="6">
        <v>4.18</v>
      </c>
      <c r="AK192">
        <v>37.799999999999997</v>
      </c>
      <c r="AL192">
        <v>6.0363636363636359E-4</v>
      </c>
      <c r="AM192">
        <v>0</v>
      </c>
      <c r="AR192" t="str">
        <v>Lower Lance Cove</v>
      </c>
    </row>
    <row r="193" spans="8:44" x14ac:dyDescent="0.25">
      <c r="H193" t="s">
        <v>358</v>
      </c>
      <c r="I193" t="s">
        <v>358</v>
      </c>
      <c r="J193" t="s">
        <v>796</v>
      </c>
      <c r="K193" t="s">
        <v>1421</v>
      </c>
      <c r="L193" t="s">
        <v>579</v>
      </c>
      <c r="M193" s="6">
        <v>258</v>
      </c>
      <c r="N193" s="9">
        <v>0.38826086956521738</v>
      </c>
      <c r="O193" s="11">
        <v>46.565217391304351</v>
      </c>
      <c r="P193" s="11">
        <v>24.434782608695652</v>
      </c>
      <c r="Q193" s="9">
        <v>7.3226086956521756</v>
      </c>
      <c r="R193" s="11">
        <v>25.739130434782609</v>
      </c>
      <c r="S193" s="6">
        <v>7.8565217391304343E-2</v>
      </c>
      <c r="T193" s="6">
        <v>2.1304347826086954E-3</v>
      </c>
      <c r="U193" s="6">
        <v>3.9647826086956536E-2</v>
      </c>
      <c r="V193" s="6">
        <v>1.465217391304348</v>
      </c>
      <c r="W193" s="6">
        <v>5.573913043478262</v>
      </c>
      <c r="X193" s="6">
        <v>47</v>
      </c>
      <c r="Y193" s="15">
        <v>4.0770408163265312E-2</v>
      </c>
      <c r="Z193" s="15">
        <v>4.0327346938775516E-2</v>
      </c>
      <c r="AA193" s="6">
        <v>0.29545454545454547</v>
      </c>
      <c r="AB193" s="6">
        <v>47.81818181818182</v>
      </c>
      <c r="AC193" s="6">
        <v>19.809090909090909</v>
      </c>
      <c r="AD193" s="6">
        <v>7.1163636363636353</v>
      </c>
      <c r="AE193" s="6">
        <v>24.428571428571427</v>
      </c>
      <c r="AF193" s="6">
        <v>9.6545454545454545E-2</v>
      </c>
      <c r="AG193" s="6">
        <v>7.0181818181818184E-3</v>
      </c>
      <c r="AH193" s="6">
        <v>1.139090909090909E-3</v>
      </c>
      <c r="AI193" s="6">
        <v>2.0454545454545454</v>
      </c>
      <c r="AJ193" s="6">
        <v>5.5</v>
      </c>
      <c r="AK193">
        <v>41.090909090909093</v>
      </c>
      <c r="AL193">
        <v>0</v>
      </c>
      <c r="AM193">
        <v>0</v>
      </c>
      <c r="AR193" t="str">
        <v>Lumsden</v>
      </c>
    </row>
    <row r="194" spans="8:44" x14ac:dyDescent="0.25">
      <c r="H194" t="s">
        <v>359</v>
      </c>
      <c r="I194" t="s">
        <v>359</v>
      </c>
      <c r="J194" t="s">
        <v>605</v>
      </c>
      <c r="K194" t="s">
        <v>1246</v>
      </c>
      <c r="L194" t="s">
        <v>579</v>
      </c>
      <c r="M194" s="6">
        <v>791</v>
      </c>
      <c r="N194" s="9">
        <v>0.52148148148148166</v>
      </c>
      <c r="O194" s="11">
        <v>27.12962962962963</v>
      </c>
      <c r="P194" s="11">
        <v>0.25925925925925924</v>
      </c>
      <c r="Q194" s="9">
        <v>5.2903703703703702</v>
      </c>
      <c r="R194" s="11">
        <v>4.7981481481481483</v>
      </c>
      <c r="S194" s="6">
        <v>9.4722222222222222E-2</v>
      </c>
      <c r="T194" s="6">
        <v>1.6918518518518527E-2</v>
      </c>
      <c r="U194" s="6">
        <v>0.33766666666666662</v>
      </c>
      <c r="V194" s="6">
        <v>0.33888888888888891</v>
      </c>
      <c r="W194" s="6">
        <v>6.4611111111111121</v>
      </c>
      <c r="X194" s="6">
        <v>19.703703703703702</v>
      </c>
      <c r="Y194" s="15">
        <v>6.7478974358974347E-2</v>
      </c>
      <c r="Z194" s="15">
        <v>0.13391640625000004</v>
      </c>
      <c r="AA194" s="6">
        <v>0.6103846153846153</v>
      </c>
      <c r="AB194" s="6">
        <v>45.730769230769234</v>
      </c>
      <c r="AC194" s="6">
        <v>3.7907692307692313</v>
      </c>
      <c r="AD194" s="6">
        <v>6.3442307692307685</v>
      </c>
      <c r="AE194" s="6">
        <v>6.3230769230769237</v>
      </c>
      <c r="AF194" s="6">
        <v>7.7461538461538457E-2</v>
      </c>
      <c r="AG194" s="6">
        <v>2.0269230769230765E-2</v>
      </c>
      <c r="AH194" s="6">
        <v>2.0042500000000001E-2</v>
      </c>
      <c r="AI194" s="6">
        <v>1.5165384615384618</v>
      </c>
      <c r="AJ194" s="6">
        <v>5.5846153846153861</v>
      </c>
      <c r="AK194">
        <v>17.192307692307693</v>
      </c>
      <c r="AL194">
        <v>3.069814814814816E-3</v>
      </c>
      <c r="AM194">
        <v>0</v>
      </c>
      <c r="AR194" t="str">
        <v>Lushes Bight-Beaumont-Beaumont North</v>
      </c>
    </row>
    <row r="195" spans="8:44" x14ac:dyDescent="0.25">
      <c r="H195" t="s">
        <v>360</v>
      </c>
      <c r="I195" t="s">
        <v>360</v>
      </c>
      <c r="J195" t="s">
        <v>696</v>
      </c>
      <c r="K195" t="s">
        <v>1422</v>
      </c>
      <c r="L195" t="s">
        <v>579</v>
      </c>
      <c r="M195" s="6">
        <v>2122</v>
      </c>
      <c r="N195" s="9">
        <v>0.48739130434782613</v>
      </c>
      <c r="O195" s="11">
        <v>41.869565217391305</v>
      </c>
      <c r="P195" s="11">
        <v>4.178260869565217</v>
      </c>
      <c r="Q195" s="9">
        <v>6.5</v>
      </c>
      <c r="R195" s="11">
        <v>4.786956521739131</v>
      </c>
      <c r="S195" s="6">
        <v>0.11408695652173914</v>
      </c>
      <c r="T195" s="6">
        <v>1.6173913043478262E-3</v>
      </c>
      <c r="U195" s="6">
        <v>0.12586956521739129</v>
      </c>
      <c r="V195" s="6">
        <v>0.21739130434782608</v>
      </c>
      <c r="W195" s="6">
        <v>7.1043478260869577</v>
      </c>
      <c r="X195" s="6">
        <v>24.086956521739129</v>
      </c>
      <c r="Y195" s="15">
        <v>8.691229508196717E-2</v>
      </c>
      <c r="Z195" s="15">
        <v>0.13684057971014493</v>
      </c>
      <c r="AA195" s="6">
        <v>0.4237499999999999</v>
      </c>
      <c r="AB195" s="6">
        <v>51.7</v>
      </c>
      <c r="AC195" s="6">
        <v>4.1212500000000016</v>
      </c>
      <c r="AD195" s="6">
        <v>6.3250000000000011</v>
      </c>
      <c r="AE195" s="6">
        <v>4.3999999999999995</v>
      </c>
      <c r="AF195" s="6">
        <v>4.387499999999999E-2</v>
      </c>
      <c r="AG195" s="6">
        <v>3.8750000000000013E-3</v>
      </c>
      <c r="AH195" s="6">
        <v>4.842105263157895E-3</v>
      </c>
      <c r="AI195" s="6">
        <v>1.91675</v>
      </c>
      <c r="AJ195" s="6">
        <v>5.897297297297297</v>
      </c>
      <c r="AK195">
        <v>21.475000000000001</v>
      </c>
      <c r="AL195">
        <v>1.2647826086956521E-3</v>
      </c>
      <c r="AM195">
        <v>0</v>
      </c>
      <c r="AR195" t="str">
        <v>Main Brook</v>
      </c>
    </row>
    <row r="196" spans="8:44" x14ac:dyDescent="0.25">
      <c r="H196" t="s">
        <v>361</v>
      </c>
      <c r="I196" t="s">
        <v>361</v>
      </c>
      <c r="J196" t="s">
        <v>797</v>
      </c>
      <c r="K196" t="s">
        <v>1423</v>
      </c>
      <c r="L196" t="s">
        <v>579</v>
      </c>
      <c r="M196" s="6">
        <v>77</v>
      </c>
      <c r="N196" s="9">
        <v>0.50047619047619052</v>
      </c>
      <c r="O196" s="11">
        <v>41.142857142857146</v>
      </c>
      <c r="P196" s="11">
        <v>2.5428571428571427</v>
      </c>
      <c r="Q196" s="9">
        <v>6.4614285714285726</v>
      </c>
      <c r="R196" s="11">
        <v>4.0380952380952388</v>
      </c>
      <c r="S196" s="6">
        <v>0.1630952380952381</v>
      </c>
      <c r="T196" s="6">
        <v>1.5776190476190482E-2</v>
      </c>
      <c r="U196" s="6">
        <v>2.5595238095238098E-2</v>
      </c>
      <c r="V196" s="6">
        <v>0.33333333333333331</v>
      </c>
      <c r="W196" s="6">
        <v>6.6333333333333337</v>
      </c>
      <c r="X196" s="6">
        <v>19.714285714285715</v>
      </c>
      <c r="Y196" s="15">
        <v>5.7936800000000004E-2</v>
      </c>
      <c r="Z196" s="15">
        <v>8.0442372881355889E-2</v>
      </c>
      <c r="AA196" s="6">
        <v>0.55222222222222228</v>
      </c>
      <c r="AB196" s="6">
        <v>72.111111111111114</v>
      </c>
      <c r="AC196" s="6">
        <v>4.4111111111111105</v>
      </c>
      <c r="AD196" s="6">
        <v>6.3166666666666664</v>
      </c>
      <c r="AE196" s="6">
        <v>4.2555555555555555</v>
      </c>
      <c r="AF196" s="6">
        <v>0.17888888888888888</v>
      </c>
      <c r="AG196" s="6">
        <v>2.048888888888889E-2</v>
      </c>
      <c r="AH196" s="6">
        <v>1.2222222222222222E-3</v>
      </c>
      <c r="AI196" s="6">
        <v>1.5</v>
      </c>
      <c r="AJ196" s="6">
        <v>6.833333333333333</v>
      </c>
      <c r="AK196">
        <v>14.333333333333334</v>
      </c>
      <c r="AL196">
        <v>5.2571428571428571E-4</v>
      </c>
      <c r="AM196">
        <v>0</v>
      </c>
      <c r="AR196" t="str">
        <v>Mainland</v>
      </c>
    </row>
    <row r="197" spans="8:44" x14ac:dyDescent="0.25">
      <c r="H197" t="s">
        <v>362</v>
      </c>
      <c r="I197" t="s">
        <v>362</v>
      </c>
      <c r="J197" t="s">
        <v>798</v>
      </c>
      <c r="K197" t="s">
        <v>1424</v>
      </c>
      <c r="L197" t="s">
        <v>579</v>
      </c>
      <c r="M197" s="6">
        <v>211</v>
      </c>
      <c r="N197" s="9">
        <v>0.72105263157894728</v>
      </c>
      <c r="O197" s="11">
        <v>53.578947368421055</v>
      </c>
      <c r="P197" s="11">
        <v>28.784210526315789</v>
      </c>
      <c r="Q197" s="9">
        <v>7.2799999999999994</v>
      </c>
      <c r="R197" s="11">
        <v>30.631578947368421</v>
      </c>
      <c r="S197" s="6">
        <v>0.16026315789473683</v>
      </c>
      <c r="T197" s="6">
        <v>5.3552631578947373E-2</v>
      </c>
      <c r="U197" s="6">
        <v>2.8678947368421054E-2</v>
      </c>
      <c r="V197" s="6">
        <v>1.6894736842105265</v>
      </c>
      <c r="W197" s="6">
        <v>9.6789473684210563</v>
      </c>
      <c r="X197" s="6">
        <v>76</v>
      </c>
      <c r="Y197" s="15">
        <v>7.3390140845070437E-2</v>
      </c>
      <c r="Z197" s="15">
        <v>4.2233888888888897E-2</v>
      </c>
      <c r="AA197" s="6">
        <v>0.80346153846153834</v>
      </c>
      <c r="AB197" s="6">
        <v>53.384615384615387</v>
      </c>
      <c r="AC197" s="6">
        <v>20.040000000000003</v>
      </c>
      <c r="AD197" s="6">
        <v>7.1238461538461539</v>
      </c>
      <c r="AE197" s="6">
        <v>25</v>
      </c>
      <c r="AF197" s="6">
        <v>0.12916</v>
      </c>
      <c r="AG197" s="6">
        <v>9.3240000000000024E-3</v>
      </c>
      <c r="AH197" s="6">
        <v>4.5565217391304348E-3</v>
      </c>
      <c r="AI197" s="6">
        <v>1.9479999999999995</v>
      </c>
      <c r="AJ197" s="6">
        <v>6.6523809523809536</v>
      </c>
      <c r="AK197">
        <v>52.36</v>
      </c>
      <c r="AL197">
        <v>7.8947368421052633E-5</v>
      </c>
      <c r="AM197">
        <v>0</v>
      </c>
      <c r="AR197" t="str">
        <v>Makinsons</v>
      </c>
    </row>
    <row r="198" spans="8:44" x14ac:dyDescent="0.25">
      <c r="H198" t="s">
        <v>363</v>
      </c>
      <c r="I198" t="s">
        <v>363</v>
      </c>
      <c r="J198" t="s">
        <v>774</v>
      </c>
      <c r="K198" t="s">
        <v>1401</v>
      </c>
      <c r="L198" t="s">
        <v>579</v>
      </c>
      <c r="M198" s="6">
        <v>2415</v>
      </c>
      <c r="N198" s="9">
        <v>0.60860465116279072</v>
      </c>
      <c r="O198" s="11">
        <v>19.686046511627907</v>
      </c>
      <c r="P198" s="11">
        <v>0.96046511627906972</v>
      </c>
      <c r="Q198" s="9">
        <v>5.9465116279069781</v>
      </c>
      <c r="R198" s="11">
        <v>5.9232558139534888</v>
      </c>
      <c r="S198" s="6">
        <v>0.17586046511627909</v>
      </c>
      <c r="T198" s="6">
        <v>2.9641860465116295E-2</v>
      </c>
      <c r="U198" s="6">
        <v>0.15074651162790698</v>
      </c>
      <c r="V198" s="6">
        <v>1.983720930232558</v>
      </c>
      <c r="W198" s="6">
        <v>4.0790697674418608</v>
      </c>
      <c r="X198" s="6">
        <v>34.558139534883722</v>
      </c>
      <c r="Y198" s="15">
        <v>7.4282666666666691E-2</v>
      </c>
      <c r="Z198" s="15">
        <v>0.11740240000000002</v>
      </c>
      <c r="AA198" s="6">
        <v>0.56047619047619057</v>
      </c>
      <c r="AB198" s="6">
        <v>27.61904761904762</v>
      </c>
      <c r="AC198" s="6">
        <v>3</v>
      </c>
      <c r="AD198" s="6">
        <v>6.3166666666666673</v>
      </c>
      <c r="AE198" s="6">
        <v>12.65</v>
      </c>
      <c r="AF198" s="6">
        <v>9.576190476190477E-2</v>
      </c>
      <c r="AG198" s="6">
        <v>2.523809523809524E-2</v>
      </c>
      <c r="AH198" s="6">
        <v>1.5714285714285715E-3</v>
      </c>
      <c r="AI198" s="6">
        <v>3.0523809523809522</v>
      </c>
      <c r="AJ198" s="6">
        <v>3.8666666666666663</v>
      </c>
      <c r="AK198">
        <v>28.428571428571427</v>
      </c>
      <c r="AL198">
        <v>3.8418604651162789E-4</v>
      </c>
      <c r="AM198">
        <v>0</v>
      </c>
      <c r="AR198" t="str">
        <v>Makkovik</v>
      </c>
    </row>
    <row r="199" spans="8:44" x14ac:dyDescent="0.25">
      <c r="H199" t="s">
        <v>363</v>
      </c>
      <c r="I199" t="s">
        <v>364</v>
      </c>
      <c r="J199" t="s">
        <v>799</v>
      </c>
      <c r="K199" t="s">
        <v>1425</v>
      </c>
      <c r="L199" t="s">
        <v>579</v>
      </c>
      <c r="M199" s="6">
        <v>2415</v>
      </c>
      <c r="N199" s="9">
        <v>0.77</v>
      </c>
      <c r="O199" s="11">
        <v>22</v>
      </c>
      <c r="P199" s="11">
        <v>2.4</v>
      </c>
      <c r="Q199" s="9">
        <v>6.0033333333333339</v>
      </c>
      <c r="R199" s="11">
        <v>12.666666666666666</v>
      </c>
      <c r="S199" s="6">
        <v>0.26999999999999996</v>
      </c>
      <c r="T199" s="6">
        <v>5.0333333333333341E-2</v>
      </c>
      <c r="U199" s="6">
        <v>0.17366666666666666</v>
      </c>
      <c r="V199" s="6">
        <v>2.3333333333333335</v>
      </c>
      <c r="W199" s="6">
        <v>3.8000000000000003</v>
      </c>
      <c r="X199" s="6">
        <v>47.333333333333336</v>
      </c>
      <c r="Y199" s="15">
        <v>6.1982051282051275E-2</v>
      </c>
      <c r="Z199" s="15">
        <v>0.1004107142857143</v>
      </c>
      <c r="AA199" s="6">
        <v>0.62971428571428556</v>
      </c>
      <c r="AB199" s="6">
        <v>45.114285714285714</v>
      </c>
      <c r="AC199" s="6">
        <v>6.6772413793103436</v>
      </c>
      <c r="AD199" s="6">
        <v>6.5571428571428578</v>
      </c>
      <c r="AE199" s="6">
        <v>10.483333333333333</v>
      </c>
      <c r="AF199" s="6">
        <v>0.26559374999999996</v>
      </c>
      <c r="AG199" s="6">
        <v>4.2593750000000007E-2</v>
      </c>
      <c r="AH199" s="6">
        <v>2.7000000000000001E-3</v>
      </c>
      <c r="AI199" s="6">
        <v>2.2012121212121212</v>
      </c>
      <c r="AJ199" s="6">
        <v>4.6414285714285715</v>
      </c>
      <c r="AK199">
        <v>34.714285714285715</v>
      </c>
      <c r="AL199">
        <v>2.2000000000000001E-4</v>
      </c>
      <c r="AM199">
        <v>0</v>
      </c>
      <c r="AR199" t="str">
        <v>Mary's Harbour</v>
      </c>
    </row>
    <row r="200" spans="8:44" x14ac:dyDescent="0.25">
      <c r="H200" t="s">
        <v>800</v>
      </c>
      <c r="I200" t="s">
        <v>365</v>
      </c>
      <c r="J200" t="s">
        <v>648</v>
      </c>
      <c r="K200" t="s">
        <v>1287</v>
      </c>
      <c r="L200" t="s">
        <v>579</v>
      </c>
      <c r="M200" s="6">
        <v>13725</v>
      </c>
      <c r="N200" s="9">
        <v>0.67797468354430357</v>
      </c>
      <c r="O200" s="11">
        <v>0.51012658227848096</v>
      </c>
      <c r="P200" s="11">
        <v>8.3265822784810144</v>
      </c>
      <c r="Q200" s="9">
        <v>6.9915189873417729</v>
      </c>
      <c r="R200" s="11">
        <v>22.550632911392405</v>
      </c>
      <c r="S200" s="6">
        <v>0.1133607594936709</v>
      </c>
      <c r="T200" s="6">
        <v>8.9316455696202505E-3</v>
      </c>
      <c r="U200" s="6">
        <v>1.9421582278480991E-2</v>
      </c>
      <c r="V200" s="6">
        <v>12.994303797468353</v>
      </c>
      <c r="W200" s="6">
        <v>2.0954430379746825</v>
      </c>
      <c r="X200" s="6">
        <v>39.170886075949369</v>
      </c>
      <c r="Y200" s="15">
        <v>8.466815415821502E-2</v>
      </c>
      <c r="Z200" s="15">
        <v>6.9748333333333329E-2</v>
      </c>
      <c r="AA200" s="6">
        <v>0.69049999999999911</v>
      </c>
      <c r="AB200" s="6">
        <v>36.575000000000003</v>
      </c>
      <c r="AC200" s="6">
        <v>4.2016000000000009</v>
      </c>
      <c r="AD200" s="6">
        <v>6.4762499999999941</v>
      </c>
      <c r="AE200" s="6">
        <v>5.3166666666666664</v>
      </c>
      <c r="AF200" s="6">
        <v>0.10386666666666665</v>
      </c>
      <c r="AG200" s="6">
        <v>1.8053333333333237E-2</v>
      </c>
      <c r="AH200" s="6">
        <v>6.047945205479432E-3</v>
      </c>
      <c r="AI200" s="6">
        <v>1.3297333333333345</v>
      </c>
      <c r="AJ200" s="6">
        <v>5.1662500000000033</v>
      </c>
      <c r="AK200">
        <v>13.565753424657535</v>
      </c>
      <c r="AL200">
        <v>2.1892405063291144E-4</v>
      </c>
      <c r="AM200">
        <v>0</v>
      </c>
      <c r="AR200" t="str">
        <v>Marystown</v>
      </c>
    </row>
    <row r="201" spans="8:44" x14ac:dyDescent="0.25">
      <c r="H201" t="s">
        <v>366</v>
      </c>
      <c r="I201" t="s">
        <v>366</v>
      </c>
      <c r="J201" t="s">
        <v>801</v>
      </c>
      <c r="K201" t="s">
        <v>1426</v>
      </c>
      <c r="L201" t="s">
        <v>579</v>
      </c>
      <c r="M201" s="6">
        <v>260</v>
      </c>
      <c r="N201" s="9">
        <v>0.46272727272727282</v>
      </c>
      <c r="O201" s="11">
        <v>59</v>
      </c>
      <c r="P201" s="11">
        <v>1.4000000000000001</v>
      </c>
      <c r="Q201" s="9">
        <v>6.2021739130434783</v>
      </c>
      <c r="R201" s="11">
        <v>3.2521739130434781</v>
      </c>
      <c r="S201" s="6">
        <v>0.11473913043478262</v>
      </c>
      <c r="T201" s="6">
        <v>5.3565217391304343E-3</v>
      </c>
      <c r="U201" s="6">
        <v>4.4556521739130432E-2</v>
      </c>
      <c r="V201" s="6">
        <v>0.43478260869565216</v>
      </c>
      <c r="W201" s="6">
        <v>6.4391304347826095</v>
      </c>
      <c r="X201" s="6">
        <v>14.817391304347826</v>
      </c>
      <c r="Y201" s="15">
        <v>1.5454545454545454E-4</v>
      </c>
      <c r="Z201" s="15">
        <v>0</v>
      </c>
      <c r="AA201" s="6">
        <v>0.58750000000000002</v>
      </c>
      <c r="AB201" s="6">
        <v>51.5625</v>
      </c>
      <c r="AC201" s="6">
        <v>1.8343750000000001</v>
      </c>
      <c r="AD201" s="6">
        <v>6.0124999999999993</v>
      </c>
      <c r="AE201" s="6">
        <v>2.5166666666666666</v>
      </c>
      <c r="AF201" s="6">
        <v>0.11550000000000002</v>
      </c>
      <c r="AG201" s="6">
        <v>9.75E-3</v>
      </c>
      <c r="AH201" s="6">
        <v>3.9375E-3</v>
      </c>
      <c r="AI201" s="6">
        <v>1.974375</v>
      </c>
      <c r="AJ201" s="6">
        <v>6.2785714285714294</v>
      </c>
      <c r="AK201">
        <v>15.25</v>
      </c>
      <c r="AL201">
        <v>8.0217391304347827E-4</v>
      </c>
      <c r="AM201">
        <v>0</v>
      </c>
      <c r="AR201" t="str">
        <v>Marysvale</v>
      </c>
    </row>
    <row r="202" spans="8:44" x14ac:dyDescent="0.25">
      <c r="H202" t="s">
        <v>802</v>
      </c>
      <c r="I202" t="s">
        <v>139</v>
      </c>
      <c r="J202" t="s">
        <v>803</v>
      </c>
      <c r="K202" t="s">
        <v>1427</v>
      </c>
      <c r="L202" t="s">
        <v>241</v>
      </c>
      <c r="M202" s="6">
        <v>152</v>
      </c>
      <c r="N202" s="9">
        <v>0.28529411764705881</v>
      </c>
      <c r="O202" s="11">
        <v>0.94117647058823528</v>
      </c>
      <c r="P202" s="11">
        <v>98.82352941176471</v>
      </c>
      <c r="Q202" s="9">
        <v>8.0976470588235294</v>
      </c>
      <c r="R202" s="11">
        <v>90.882352941176464</v>
      </c>
      <c r="S202" s="6">
        <v>2.3529411764705885E-3</v>
      </c>
      <c r="T202" s="6">
        <v>2.9411764705882353E-3</v>
      </c>
      <c r="U202" s="6">
        <v>8.9411764705882354E-3</v>
      </c>
      <c r="V202" s="6">
        <v>3.1235294117647059</v>
      </c>
      <c r="W202" s="6">
        <v>0.88117647058823523</v>
      </c>
      <c r="X202" s="6">
        <v>145.88235294117646</v>
      </c>
      <c r="Y202" s="15">
        <v>3.8200000000000005E-3</v>
      </c>
      <c r="Z202" s="15">
        <v>0</v>
      </c>
      <c r="AA202" s="6">
        <v>0.35499999999999998</v>
      </c>
      <c r="AB202" s="6">
        <v>0</v>
      </c>
      <c r="AC202" s="6">
        <v>101.5</v>
      </c>
      <c r="AD202" s="6">
        <v>8.2899999999999991</v>
      </c>
      <c r="AE202" s="6">
        <v>88</v>
      </c>
      <c r="AF202" s="6">
        <v>0</v>
      </c>
      <c r="AG202" s="6">
        <v>3.7499999999999999E-2</v>
      </c>
      <c r="AH202" s="6">
        <v>2.15E-3</v>
      </c>
      <c r="AI202" s="6">
        <v>3</v>
      </c>
      <c r="AJ202" s="6">
        <v>0.68500000000000005</v>
      </c>
      <c r="AK202">
        <v>151.5</v>
      </c>
      <c r="AL202">
        <v>0</v>
      </c>
      <c r="AM202">
        <v>6.6352941176470587E-3</v>
      </c>
      <c r="AR202" t="str">
        <v>Massey Drive</v>
      </c>
    </row>
    <row r="203" spans="8:44" x14ac:dyDescent="0.25">
      <c r="H203" t="s">
        <v>802</v>
      </c>
      <c r="I203" t="s">
        <v>140</v>
      </c>
      <c r="J203" t="s">
        <v>804</v>
      </c>
      <c r="K203" t="s">
        <v>1428</v>
      </c>
      <c r="L203" t="s">
        <v>241</v>
      </c>
      <c r="M203" s="6">
        <v>152</v>
      </c>
      <c r="N203" s="9">
        <v>0.46466666666666673</v>
      </c>
      <c r="O203" s="11">
        <v>3.7733333333333334</v>
      </c>
      <c r="P203" s="11">
        <v>111.46666666666667</v>
      </c>
      <c r="Q203" s="9">
        <v>7.8919999999999995</v>
      </c>
      <c r="R203" s="11">
        <v>107.26666666666667</v>
      </c>
      <c r="S203" s="6">
        <v>1.8666666666666668E-2</v>
      </c>
      <c r="T203" s="6">
        <v>5.190666666666667E-2</v>
      </c>
      <c r="U203" s="6">
        <v>3.8666666666666669E-2</v>
      </c>
      <c r="V203" s="6">
        <v>5.0600000000000005</v>
      </c>
      <c r="W203" s="6">
        <v>1.8</v>
      </c>
      <c r="X203" s="6">
        <v>192.66666666666666</v>
      </c>
      <c r="Y203" s="15">
        <v>4.7000000000000002E-3</v>
      </c>
      <c r="Z203" s="15">
        <v>0</v>
      </c>
      <c r="AA203" s="6">
        <v>0.67333333333333323</v>
      </c>
      <c r="AB203" s="6">
        <v>6.2666666666666666</v>
      </c>
      <c r="AC203" s="6">
        <v>110.5</v>
      </c>
      <c r="AD203" s="6">
        <v>8.02</v>
      </c>
      <c r="AE203" s="6">
        <v>100.33333333333333</v>
      </c>
      <c r="AF203" s="6">
        <v>5.6666666666666664E-2</v>
      </c>
      <c r="AG203" s="6">
        <v>0.23333333333333331</v>
      </c>
      <c r="AH203" s="6">
        <v>7.6666666666666662E-3</v>
      </c>
      <c r="AI203" s="6">
        <v>4.9666666666666668</v>
      </c>
      <c r="AJ203" s="6">
        <v>1.7</v>
      </c>
      <c r="AK203">
        <v>121.33333333333333</v>
      </c>
      <c r="AL203">
        <v>1.0533333333333334E-4</v>
      </c>
      <c r="AM203">
        <v>8.4000000000000025E-4</v>
      </c>
      <c r="AR203" t="str">
        <v>Mattis Point</v>
      </c>
    </row>
    <row r="204" spans="8:44" x14ac:dyDescent="0.25">
      <c r="H204" t="s">
        <v>802</v>
      </c>
      <c r="I204" t="s">
        <v>141</v>
      </c>
      <c r="J204" t="s">
        <v>805</v>
      </c>
      <c r="K204" t="s">
        <v>1429</v>
      </c>
      <c r="L204" t="s">
        <v>241</v>
      </c>
      <c r="M204" s="6">
        <v>152</v>
      </c>
      <c r="N204" s="9">
        <v>0.30235294117647055</v>
      </c>
      <c r="O204" s="11">
        <v>0.41176470588235292</v>
      </c>
      <c r="P204" s="11">
        <v>92.235294117647058</v>
      </c>
      <c r="Q204" s="9">
        <v>7.9329411764705888</v>
      </c>
      <c r="R204" s="11">
        <v>121.94117647058823</v>
      </c>
      <c r="S204" s="6">
        <v>0</v>
      </c>
      <c r="T204" s="6">
        <v>8.3117647058823532E-2</v>
      </c>
      <c r="U204" s="6">
        <v>1.6994117647058826E-2</v>
      </c>
      <c r="V204" s="6">
        <v>7.0470588235294116</v>
      </c>
      <c r="W204" s="6">
        <v>0.85176470588235287</v>
      </c>
      <c r="X204" s="6">
        <v>260.70588235294116</v>
      </c>
      <c r="Y204" s="15">
        <v>1.815E-3</v>
      </c>
      <c r="Z204" s="15">
        <v>0</v>
      </c>
      <c r="AA204" s="6">
        <v>1.4163636363636363</v>
      </c>
      <c r="AB204" s="6">
        <v>0.18181818181818182</v>
      </c>
      <c r="AC204" s="6">
        <v>91.818181818181813</v>
      </c>
      <c r="AD204" s="6">
        <v>7.741818181818183</v>
      </c>
      <c r="AE204" s="6">
        <v>129.45454545454547</v>
      </c>
      <c r="AF204" s="6">
        <v>4.0909090909090904E-3</v>
      </c>
      <c r="AG204" s="6">
        <v>0.16590909090909089</v>
      </c>
      <c r="AH204" s="6">
        <v>3.7181818181818175E-3</v>
      </c>
      <c r="AI204" s="6">
        <v>7.6909090909090905</v>
      </c>
      <c r="AJ204" s="6">
        <v>0.73545454545454547</v>
      </c>
      <c r="AK204">
        <v>281.81818181818181</v>
      </c>
      <c r="AL204">
        <v>3.7058823529411768E-5</v>
      </c>
      <c r="AM204">
        <v>7.3529411764705881E-4</v>
      </c>
      <c r="AR204" t="str">
        <v>McCallum</v>
      </c>
    </row>
    <row r="205" spans="8:44" x14ac:dyDescent="0.25">
      <c r="H205" t="s">
        <v>367</v>
      </c>
      <c r="I205" t="s">
        <v>367</v>
      </c>
      <c r="J205" t="s">
        <v>806</v>
      </c>
      <c r="K205" t="s">
        <v>1430</v>
      </c>
      <c r="L205" t="s">
        <v>579</v>
      </c>
      <c r="M205" s="6">
        <v>95</v>
      </c>
      <c r="N205" s="9">
        <v>0.65684210526315789</v>
      </c>
      <c r="O205" s="11">
        <v>71.78947368421052</v>
      </c>
      <c r="P205" s="11">
        <v>13.931578947368424</v>
      </c>
      <c r="Q205" s="9">
        <v>6.8500000000000005</v>
      </c>
      <c r="R205" s="11">
        <v>21.831578947368421</v>
      </c>
      <c r="S205" s="6">
        <v>0.2647368421052631</v>
      </c>
      <c r="T205" s="6">
        <v>0.11689473684210527</v>
      </c>
      <c r="U205" s="6">
        <v>5.6736842105263162E-2</v>
      </c>
      <c r="V205" s="6">
        <v>5.0315789473684207</v>
      </c>
      <c r="W205" s="6">
        <v>10.226315789473682</v>
      </c>
      <c r="X205" s="6">
        <v>62.789473684210527</v>
      </c>
      <c r="Y205" s="15">
        <v>3.5884848484848485E-2</v>
      </c>
      <c r="Z205" s="15">
        <v>1.7524074074074077E-2</v>
      </c>
      <c r="AA205" s="6">
        <v>0.78714285714285703</v>
      </c>
      <c r="AB205" s="6">
        <v>74.285714285714292</v>
      </c>
      <c r="AC205" s="6">
        <v>9.1</v>
      </c>
      <c r="AD205" s="6">
        <v>6.6121428571428575</v>
      </c>
      <c r="AE205" s="6">
        <v>14.528571428571428</v>
      </c>
      <c r="AF205" s="6">
        <v>0.25499999999999995</v>
      </c>
      <c r="AG205" s="6">
        <v>7.2928571428571426E-2</v>
      </c>
      <c r="AH205" s="6">
        <v>8.1428571428571433E-4</v>
      </c>
      <c r="AI205" s="6">
        <v>5.1499999999999995</v>
      </c>
      <c r="AJ205" s="6">
        <v>9.1142857142857157</v>
      </c>
      <c r="AK205">
        <v>43.071428571428569</v>
      </c>
      <c r="AL205">
        <v>4.4842105263157895E-4</v>
      </c>
      <c r="AM205">
        <v>0</v>
      </c>
      <c r="AR205" t="str">
        <v>McIvers</v>
      </c>
    </row>
    <row r="206" spans="8:44" x14ac:dyDescent="0.25">
      <c r="H206" t="s">
        <v>807</v>
      </c>
      <c r="I206" t="s">
        <v>142</v>
      </c>
      <c r="J206" t="s">
        <v>651</v>
      </c>
      <c r="K206" t="s">
        <v>1431</v>
      </c>
      <c r="L206" t="s">
        <v>241</v>
      </c>
      <c r="M206" s="6">
        <v>30</v>
      </c>
      <c r="N206" s="9">
        <v>0.15533333333333335</v>
      </c>
      <c r="O206" s="11">
        <v>0.2</v>
      </c>
      <c r="P206" s="11">
        <v>132</v>
      </c>
      <c r="Q206" s="9">
        <v>8.0519999999999996</v>
      </c>
      <c r="R206" s="11">
        <v>154.66666666666666</v>
      </c>
      <c r="S206" s="6">
        <v>0</v>
      </c>
      <c r="T206" s="6">
        <v>0</v>
      </c>
      <c r="U206" s="6">
        <v>8.6666666666666668E-5</v>
      </c>
      <c r="V206" s="6">
        <v>33.799999999999997</v>
      </c>
      <c r="W206" s="6">
        <v>3.3333333333333333E-2</v>
      </c>
      <c r="X206" s="6">
        <v>225.93333333333334</v>
      </c>
      <c r="Y206" s="15">
        <v>2.1666666666666668E-4</v>
      </c>
      <c r="Z206" s="15">
        <v>0</v>
      </c>
      <c r="AA206" s="6">
        <v>0.17499999999999999</v>
      </c>
      <c r="AB206" s="6">
        <v>0.6</v>
      </c>
      <c r="AC206" s="6">
        <v>128.4</v>
      </c>
      <c r="AD206" s="6">
        <v>7.9990000000000006</v>
      </c>
      <c r="AE206" s="6">
        <v>150.30000000000001</v>
      </c>
      <c r="AF206" s="6">
        <v>1.5E-3</v>
      </c>
      <c r="AG206" s="6">
        <v>2.2499999999999998E-3</v>
      </c>
      <c r="AH206" s="6">
        <v>6.0000000000000006E-4</v>
      </c>
      <c r="AI206" s="6">
        <v>29.8</v>
      </c>
      <c r="AJ206" s="6">
        <v>1.4280000000000002</v>
      </c>
      <c r="AK206">
        <v>218.4</v>
      </c>
      <c r="AL206">
        <v>0</v>
      </c>
      <c r="AM206">
        <v>0</v>
      </c>
      <c r="AR206" t="str">
        <v>Meadows</v>
      </c>
    </row>
    <row r="207" spans="8:44" x14ac:dyDescent="0.25">
      <c r="H207" t="s">
        <v>807</v>
      </c>
      <c r="I207" t="s">
        <v>143</v>
      </c>
      <c r="J207" t="s">
        <v>650</v>
      </c>
      <c r="K207" t="s">
        <v>1432</v>
      </c>
      <c r="L207" t="s">
        <v>241</v>
      </c>
      <c r="M207" s="6">
        <v>30</v>
      </c>
      <c r="N207" s="9">
        <v>0.2030769230769231</v>
      </c>
      <c r="O207" s="11">
        <v>0.23076923076923078</v>
      </c>
      <c r="P207" s="11">
        <v>233.69230769230768</v>
      </c>
      <c r="Q207" s="9">
        <v>7.9384615384615378</v>
      </c>
      <c r="R207" s="11">
        <v>240.30769230769232</v>
      </c>
      <c r="S207" s="6">
        <v>0</v>
      </c>
      <c r="T207" s="6">
        <v>3.3076923076923078E-4</v>
      </c>
      <c r="U207" s="6">
        <v>3.3230769230769234E-3</v>
      </c>
      <c r="V207" s="6">
        <v>11.107692307692307</v>
      </c>
      <c r="W207" s="6">
        <v>0.49923076923076926</v>
      </c>
      <c r="X207" s="6">
        <v>307.30769230769232</v>
      </c>
      <c r="Y207" s="15">
        <v>2.225E-3</v>
      </c>
      <c r="Z207" s="15">
        <v>0</v>
      </c>
      <c r="AA207" s="6">
        <v>0.25000000000000006</v>
      </c>
      <c r="AB207" s="6">
        <v>0.9</v>
      </c>
      <c r="AC207" s="6">
        <v>221.8</v>
      </c>
      <c r="AD207" s="6">
        <v>7.972999999999999</v>
      </c>
      <c r="AE207" s="6">
        <v>222.4</v>
      </c>
      <c r="AF207" s="6">
        <v>2E-3</v>
      </c>
      <c r="AG207" s="6">
        <v>3.3400000000000001E-3</v>
      </c>
      <c r="AH207" s="6">
        <v>1.2000000000000001E-3</v>
      </c>
      <c r="AI207" s="6">
        <v>10.57</v>
      </c>
      <c r="AJ207" s="6">
        <v>0.375</v>
      </c>
      <c r="AK207">
        <v>296</v>
      </c>
      <c r="AL207">
        <v>0</v>
      </c>
      <c r="AM207">
        <v>0</v>
      </c>
      <c r="AR207" t="str">
        <v>Merritt's Harbour</v>
      </c>
    </row>
    <row r="208" spans="8:44" x14ac:dyDescent="0.25">
      <c r="H208" t="s">
        <v>368</v>
      </c>
      <c r="I208" t="s">
        <v>368</v>
      </c>
      <c r="J208" t="s">
        <v>368</v>
      </c>
      <c r="K208" t="s">
        <v>1433</v>
      </c>
      <c r="L208" t="s">
        <v>579</v>
      </c>
      <c r="M208" s="6">
        <v>161</v>
      </c>
      <c r="N208" s="9">
        <v>0.77000000000000013</v>
      </c>
      <c r="O208" s="11">
        <v>16.600000000000001</v>
      </c>
      <c r="P208" s="11">
        <v>88.80952380952381</v>
      </c>
      <c r="Q208" s="9">
        <v>8.0004761904761921</v>
      </c>
      <c r="R208" s="11">
        <v>91.142857142857139</v>
      </c>
      <c r="S208" s="6">
        <v>0.12566666666666673</v>
      </c>
      <c r="T208" s="6">
        <v>3.7809523809523809E-3</v>
      </c>
      <c r="U208" s="6">
        <v>2.2285714285714292E-3</v>
      </c>
      <c r="V208" s="6">
        <v>1.2428571428571429</v>
      </c>
      <c r="W208" s="6">
        <v>5.7238095238095239</v>
      </c>
      <c r="X208" s="6">
        <v>123.66666666666667</v>
      </c>
      <c r="Y208" s="15">
        <v>6.4455405405405383E-2</v>
      </c>
      <c r="Z208" s="15">
        <v>5.0896491228070169E-2</v>
      </c>
      <c r="AA208" s="6">
        <v>0.48142857142857143</v>
      </c>
      <c r="AB208" s="6">
        <v>20.714285714285715</v>
      </c>
      <c r="AC208" s="6">
        <v>74.98571428571428</v>
      </c>
      <c r="AD208" s="6">
        <v>7.9500000000000011</v>
      </c>
      <c r="AE208" s="6">
        <v>78.5</v>
      </c>
      <c r="AF208" s="6">
        <v>1.5714285714285715E-2</v>
      </c>
      <c r="AG208" s="6">
        <v>2.5999999999999994E-3</v>
      </c>
      <c r="AH208" s="6">
        <v>7.8571428571428564E-4</v>
      </c>
      <c r="AI208" s="6">
        <v>1.6571428571428573</v>
      </c>
      <c r="AJ208" s="6">
        <v>4.9928571428571429</v>
      </c>
      <c r="AK208">
        <v>100.42857142857143</v>
      </c>
      <c r="AL208">
        <v>0</v>
      </c>
      <c r="AM208">
        <v>0</v>
      </c>
      <c r="AR208" t="str">
        <v>Middle Arm</v>
      </c>
    </row>
    <row r="209" spans="8:44" x14ac:dyDescent="0.25">
      <c r="H209" t="s">
        <v>369</v>
      </c>
      <c r="I209" t="s">
        <v>369</v>
      </c>
      <c r="J209" t="s">
        <v>808</v>
      </c>
      <c r="K209" t="s">
        <v>1434</v>
      </c>
      <c r="L209" t="s">
        <v>579</v>
      </c>
      <c r="M209" s="6">
        <v>305</v>
      </c>
      <c r="N209" s="9">
        <v>0.56130434782608696</v>
      </c>
      <c r="O209" s="11">
        <v>46.347826086956523</v>
      </c>
      <c r="P209" s="11">
        <v>2.7869565217391301</v>
      </c>
      <c r="Q209" s="9">
        <v>5.1891304347826095</v>
      </c>
      <c r="R209" s="11">
        <v>3.8695652173913042</v>
      </c>
      <c r="S209" s="6">
        <v>0.18130434782608695</v>
      </c>
      <c r="T209" s="6">
        <v>5.8565217391304339E-3</v>
      </c>
      <c r="U209" s="6">
        <v>1.8021739130434783E-2</v>
      </c>
      <c r="V209" s="6">
        <v>2.0565217391304347</v>
      </c>
      <c r="W209" s="6">
        <v>8.1217391304347828</v>
      </c>
      <c r="X209" s="6">
        <v>60.565217391304351</v>
      </c>
      <c r="Y209" s="15">
        <v>7.8310999999999992E-2</v>
      </c>
      <c r="Z209" s="15">
        <v>0.20841562499999999</v>
      </c>
      <c r="AA209" s="6">
        <v>1.6626923076923075</v>
      </c>
      <c r="AB209" s="6">
        <v>70.34615384615384</v>
      </c>
      <c r="AC209" s="6">
        <v>1.3838461538461539</v>
      </c>
      <c r="AD209" s="6">
        <v>5.735384615384616</v>
      </c>
      <c r="AE209" s="6">
        <v>4.8711764705882352</v>
      </c>
      <c r="AF209" s="6">
        <v>0.15692307692307692</v>
      </c>
      <c r="AG209" s="6">
        <v>9.3192307692307706E-3</v>
      </c>
      <c r="AH209" s="6">
        <v>4.0595833333333334E-3</v>
      </c>
      <c r="AI209" s="6">
        <v>2.8080769230769231</v>
      </c>
      <c r="AJ209" s="6">
        <v>6.5695652173913057</v>
      </c>
      <c r="AK209">
        <v>49.03846153846154</v>
      </c>
      <c r="AL209">
        <v>3.3869565217391311E-3</v>
      </c>
      <c r="AM209">
        <v>0</v>
      </c>
      <c r="AR209" t="str">
        <v>Miles Cove</v>
      </c>
    </row>
    <row r="210" spans="8:44" x14ac:dyDescent="0.25">
      <c r="H210" t="s">
        <v>370</v>
      </c>
      <c r="I210" t="s">
        <v>370</v>
      </c>
      <c r="J210" t="s">
        <v>809</v>
      </c>
      <c r="K210" t="s">
        <v>1435</v>
      </c>
      <c r="L210" t="s">
        <v>579</v>
      </c>
      <c r="M210" s="6">
        <v>123</v>
      </c>
      <c r="N210" s="9">
        <v>1.7070588235294113</v>
      </c>
      <c r="O210" s="11">
        <v>99.647058823529406</v>
      </c>
      <c r="P210" s="11">
        <v>0.52941176470588236</v>
      </c>
      <c r="Q210" s="9">
        <v>5.4047058823529408</v>
      </c>
      <c r="R210" s="11">
        <v>2.8</v>
      </c>
      <c r="S210" s="6">
        <v>0.23500000000000004</v>
      </c>
      <c r="T210" s="6">
        <v>2.2049999999999999E-3</v>
      </c>
      <c r="U210" s="6">
        <v>5.3095000000000003E-2</v>
      </c>
      <c r="V210" s="6">
        <v>1.4411764705882353</v>
      </c>
      <c r="W210" s="6">
        <v>8.9352941176470591</v>
      </c>
      <c r="X210" s="6">
        <v>24.882352941176471</v>
      </c>
      <c r="Y210" s="15">
        <v>0</v>
      </c>
      <c r="Z210" s="15">
        <v>0</v>
      </c>
      <c r="AA210" s="6">
        <v>0.60818181818181816</v>
      </c>
      <c r="AB210" s="6">
        <v>91.454545454545453</v>
      </c>
      <c r="AC210" s="6">
        <v>0.45272727272727276</v>
      </c>
      <c r="AD210" s="6">
        <v>5.0845454545454549</v>
      </c>
      <c r="AE210" s="6">
        <v>1.911111111111111</v>
      </c>
      <c r="AF210" s="6">
        <v>0.21</v>
      </c>
      <c r="AG210" s="6">
        <v>3.345454545454546E-3</v>
      </c>
      <c r="AH210" s="6">
        <v>5.4409090909090914E-2</v>
      </c>
      <c r="AI210" s="6">
        <v>3.0090909090909093</v>
      </c>
      <c r="AJ210" s="6">
        <v>8.1999999999999993</v>
      </c>
      <c r="AK210">
        <v>19.545454545454547</v>
      </c>
      <c r="AL210">
        <v>2.6420000000000007E-3</v>
      </c>
      <c r="AM210">
        <v>0</v>
      </c>
      <c r="AR210" t="str">
        <v>Millertown</v>
      </c>
    </row>
    <row r="211" spans="8:44" x14ac:dyDescent="0.25">
      <c r="H211" t="s">
        <v>373</v>
      </c>
      <c r="I211" t="s">
        <v>373</v>
      </c>
      <c r="J211" t="s">
        <v>810</v>
      </c>
      <c r="K211" t="s">
        <v>1436</v>
      </c>
      <c r="L211" t="s">
        <v>579</v>
      </c>
      <c r="M211" s="6">
        <v>457</v>
      </c>
      <c r="N211" s="9">
        <v>0.39130434782608703</v>
      </c>
      <c r="O211" s="11">
        <v>20.956521739130434</v>
      </c>
      <c r="P211" s="11">
        <v>26.782608695652176</v>
      </c>
      <c r="Q211" s="9">
        <v>7.2160869565217416</v>
      </c>
      <c r="R211" s="11">
        <v>29.956521739130434</v>
      </c>
      <c r="S211" s="6">
        <v>7.6739130434782629E-2</v>
      </c>
      <c r="T211" s="6">
        <v>7.195652173913044E-3</v>
      </c>
      <c r="U211" s="6">
        <v>7.6217391304347806E-2</v>
      </c>
      <c r="V211" s="6">
        <v>1.0478260869565219</v>
      </c>
      <c r="W211" s="6">
        <v>5.3086956521739124</v>
      </c>
      <c r="X211" s="6">
        <v>46.608695652173914</v>
      </c>
      <c r="Y211" s="15">
        <v>0.12052643678160917</v>
      </c>
      <c r="Z211" s="15">
        <v>0.10256393442622949</v>
      </c>
      <c r="AA211" s="6">
        <v>0.42000000000000004</v>
      </c>
      <c r="AB211" s="6">
        <v>54.944444444444443</v>
      </c>
      <c r="AC211" s="6">
        <v>22.631666666666664</v>
      </c>
      <c r="AD211" s="6">
        <v>7.0388888888888896</v>
      </c>
      <c r="AE211" s="6">
        <v>23.777777777777779</v>
      </c>
      <c r="AF211" s="6">
        <v>0.16372222222222221</v>
      </c>
      <c r="AG211" s="6">
        <v>1.6711111111111111E-2</v>
      </c>
      <c r="AH211" s="6">
        <v>5.2444444444444457E-3</v>
      </c>
      <c r="AI211" s="6">
        <v>2.3644444444444446</v>
      </c>
      <c r="AJ211" s="6">
        <v>5.9461538461538463</v>
      </c>
      <c r="AK211">
        <v>40.666666666666664</v>
      </c>
      <c r="AL211">
        <v>0</v>
      </c>
      <c r="AM211">
        <v>0</v>
      </c>
      <c r="AR211" t="str">
        <v>Milltown-Head of Bay D'Espoir</v>
      </c>
    </row>
    <row r="212" spans="8:44" x14ac:dyDescent="0.25">
      <c r="H212" t="s">
        <v>374</v>
      </c>
      <c r="I212" t="s">
        <v>374</v>
      </c>
      <c r="J212" t="s">
        <v>811</v>
      </c>
      <c r="K212" t="s">
        <v>1437</v>
      </c>
      <c r="L212" t="s">
        <v>579</v>
      </c>
      <c r="M212" s="6">
        <v>346</v>
      </c>
      <c r="N212" s="9">
        <v>0.5030434782608697</v>
      </c>
      <c r="O212" s="11">
        <v>15.27391304347826</v>
      </c>
      <c r="P212" s="11">
        <v>0.23478260869565218</v>
      </c>
      <c r="Q212" s="9">
        <v>5.6708695652173917</v>
      </c>
      <c r="R212" s="11">
        <v>3</v>
      </c>
      <c r="S212" s="6">
        <v>5.3608695652173917E-2</v>
      </c>
      <c r="T212" s="6">
        <v>3.2086956521739127E-3</v>
      </c>
      <c r="U212" s="6">
        <v>0.4908695652173915</v>
      </c>
      <c r="V212" s="6">
        <v>1.2043478260869565</v>
      </c>
      <c r="W212" s="6">
        <v>4.7260869565217378</v>
      </c>
      <c r="X212" s="6">
        <v>26</v>
      </c>
      <c r="Y212" s="15">
        <v>3.780882352941177E-2</v>
      </c>
      <c r="Z212" s="15">
        <v>8.7913432835820912E-2</v>
      </c>
      <c r="AA212" s="6">
        <v>0.43499999999999994</v>
      </c>
      <c r="AB212" s="6">
        <v>26.166666666666668</v>
      </c>
      <c r="AC212" s="6">
        <v>1.3622222222222222</v>
      </c>
      <c r="AD212" s="6">
        <v>6.1649999999999983</v>
      </c>
      <c r="AE212" s="6">
        <v>2.4384615384615382</v>
      </c>
      <c r="AF212" s="6">
        <v>8.6777777777777787E-2</v>
      </c>
      <c r="AG212" s="6">
        <v>1.5105555555555558E-2</v>
      </c>
      <c r="AH212" s="6">
        <v>1.3055555555555559E-3</v>
      </c>
      <c r="AI212" s="6">
        <v>1.915</v>
      </c>
      <c r="AJ212" s="6">
        <v>4.6933333333333334</v>
      </c>
      <c r="AK212">
        <v>24.888888888888889</v>
      </c>
      <c r="AL212">
        <v>1.8130434782608694E-3</v>
      </c>
      <c r="AM212">
        <v>0</v>
      </c>
      <c r="AR212" t="str">
        <v>Ming's Bight</v>
      </c>
    </row>
    <row r="213" spans="8:44" x14ac:dyDescent="0.25">
      <c r="H213" t="s">
        <v>375</v>
      </c>
      <c r="I213" t="s">
        <v>375</v>
      </c>
      <c r="J213" t="s">
        <v>812</v>
      </c>
      <c r="K213" t="s">
        <v>1438</v>
      </c>
      <c r="L213" t="s">
        <v>579</v>
      </c>
      <c r="M213" s="6">
        <v>219</v>
      </c>
      <c r="N213" s="9">
        <v>0.71478260869565224</v>
      </c>
      <c r="O213" s="11">
        <v>38.130434782608695</v>
      </c>
      <c r="P213" s="11">
        <v>0.86956521739130432</v>
      </c>
      <c r="Q213" s="9">
        <v>5.3821739130434789</v>
      </c>
      <c r="R213" s="11">
        <v>5.5913043478260871</v>
      </c>
      <c r="S213" s="6">
        <v>0.24565217391304345</v>
      </c>
      <c r="T213" s="6">
        <v>9.3217391304347835E-3</v>
      </c>
      <c r="U213" s="6">
        <v>0.96095652173913026</v>
      </c>
      <c r="V213" s="6">
        <v>1.2695652173913043</v>
      </c>
      <c r="W213" s="6">
        <v>8.7869565217391319</v>
      </c>
      <c r="X213" s="6">
        <v>27.130434782608695</v>
      </c>
      <c r="Y213" s="15">
        <v>0.10985098039215685</v>
      </c>
      <c r="Z213" s="15">
        <v>0.2060777777777778</v>
      </c>
      <c r="AA213" s="6">
        <v>0.64823529411764702</v>
      </c>
      <c r="AB213" s="6">
        <v>55.305555555555557</v>
      </c>
      <c r="AC213" s="6">
        <v>4.5394444444444444</v>
      </c>
      <c r="AD213" s="6">
        <v>6.3388888888888895</v>
      </c>
      <c r="AE213" s="6">
        <v>4.5528571428571425</v>
      </c>
      <c r="AF213" s="6">
        <v>0.19722222222222224</v>
      </c>
      <c r="AG213" s="6">
        <v>5.1111111111111114E-3</v>
      </c>
      <c r="AH213" s="6">
        <v>1.1944444444444444E-3</v>
      </c>
      <c r="AI213" s="6">
        <v>3.0444444444444447</v>
      </c>
      <c r="AJ213" s="6">
        <v>8.0374999999999979</v>
      </c>
      <c r="AK213">
        <v>75.6875</v>
      </c>
      <c r="AL213">
        <v>3.4708695652173912E-3</v>
      </c>
      <c r="AM213">
        <v>0</v>
      </c>
      <c r="AR213" t="str">
        <v>Morrisville</v>
      </c>
    </row>
    <row r="214" spans="8:44" x14ac:dyDescent="0.25">
      <c r="H214" t="s">
        <v>144</v>
      </c>
      <c r="I214" t="s">
        <v>144</v>
      </c>
      <c r="J214" t="s">
        <v>813</v>
      </c>
      <c r="K214" t="s">
        <v>1439</v>
      </c>
      <c r="L214" t="s">
        <v>241</v>
      </c>
      <c r="M214" s="6">
        <v>7552</v>
      </c>
      <c r="N214" s="9">
        <v>0.70021739130434768</v>
      </c>
      <c r="O214" s="11">
        <v>4.8565217391304349</v>
      </c>
      <c r="P214" s="11">
        <v>14.760869565217391</v>
      </c>
      <c r="Q214" s="9">
        <v>7.0495652173913053</v>
      </c>
      <c r="R214" s="11">
        <v>13.847826086956522</v>
      </c>
      <c r="S214" s="6">
        <v>0.11384782608695652</v>
      </c>
      <c r="T214" s="6">
        <v>1.332608695652174E-3</v>
      </c>
      <c r="U214" s="6">
        <v>9.1021739130434792E-2</v>
      </c>
      <c r="V214" s="6">
        <v>0.28913043478260869</v>
      </c>
      <c r="W214" s="6">
        <v>0.98804347826086947</v>
      </c>
      <c r="X214" s="6">
        <v>24.934782608695652</v>
      </c>
      <c r="Y214" s="15">
        <v>4.2428735632183905E-2</v>
      </c>
      <c r="Z214" s="15">
        <v>5.6582857142857157E-2</v>
      </c>
      <c r="AA214" s="6">
        <v>2.0346153846153845</v>
      </c>
      <c r="AB214" s="6">
        <v>10.076923076923077</v>
      </c>
      <c r="AC214" s="6">
        <v>18</v>
      </c>
      <c r="AD214" s="6">
        <v>6.9307692307692301</v>
      </c>
      <c r="AE214" s="6">
        <v>19.384615384615383</v>
      </c>
      <c r="AF214" s="6">
        <v>1.4392307692307691</v>
      </c>
      <c r="AG214" s="6">
        <v>0.11484615384615385</v>
      </c>
      <c r="AH214" s="6">
        <v>2.4230769230769232E-3</v>
      </c>
      <c r="AI214" s="6">
        <v>2.3846153846153846</v>
      </c>
      <c r="AJ214" s="6">
        <v>1.6076923076923078</v>
      </c>
      <c r="AK214">
        <v>55.07692307692308</v>
      </c>
      <c r="AL214">
        <v>1.7173913043478263E-5</v>
      </c>
      <c r="AM214">
        <v>0</v>
      </c>
      <c r="AR214" t="str">
        <v>Mount Moriah</v>
      </c>
    </row>
    <row r="215" spans="8:44" x14ac:dyDescent="0.25">
      <c r="H215" t="s">
        <v>144</v>
      </c>
      <c r="I215" t="s">
        <v>144</v>
      </c>
      <c r="J215" t="s">
        <v>814</v>
      </c>
      <c r="K215" t="s">
        <v>1440</v>
      </c>
      <c r="L215" t="s">
        <v>241</v>
      </c>
      <c r="M215" s="6">
        <v>7552</v>
      </c>
      <c r="N215" s="9">
        <v>0.62586956521739101</v>
      </c>
      <c r="O215" s="11">
        <v>2.0239130434782608</v>
      </c>
      <c r="P215" s="11">
        <v>33.739130434782609</v>
      </c>
      <c r="Q215" s="9">
        <v>7.2136956521739126</v>
      </c>
      <c r="R215" s="11">
        <v>65.369565217391298</v>
      </c>
      <c r="S215" s="6">
        <v>9.7326086956521785E-2</v>
      </c>
      <c r="T215" s="6">
        <v>9.1782608695652173E-3</v>
      </c>
      <c r="U215" s="6">
        <v>0.24356521739130441</v>
      </c>
      <c r="V215" s="6">
        <v>12.389130434782608</v>
      </c>
      <c r="W215" s="6">
        <v>0.98021739130434793</v>
      </c>
      <c r="X215" s="6">
        <v>255.17391304347825</v>
      </c>
      <c r="Y215" s="15">
        <v>6.5349999999999991E-2</v>
      </c>
      <c r="Z215" s="15">
        <v>3.9115714285714275E-2</v>
      </c>
      <c r="AA215" s="6">
        <v>10.209027777777779</v>
      </c>
      <c r="AB215" s="6">
        <v>34.972222222222221</v>
      </c>
      <c r="AC215" s="6">
        <v>47.375</v>
      </c>
      <c r="AD215" s="6">
        <v>7.1276388888888897</v>
      </c>
      <c r="AE215" s="6">
        <v>63.708333333333336</v>
      </c>
      <c r="AF215" s="6">
        <v>4.8723611111111129</v>
      </c>
      <c r="AG215" s="6">
        <v>0.43519444444444444</v>
      </c>
      <c r="AH215" s="6">
        <v>5.7445694444444445E-2</v>
      </c>
      <c r="AI215" s="6">
        <v>9.5263888888888886</v>
      </c>
      <c r="AJ215" s="6">
        <v>1.3874999999999997</v>
      </c>
      <c r="AK215">
        <v>202.875</v>
      </c>
      <c r="AL215">
        <v>4.7826086956521742E-5</v>
      </c>
      <c r="AM215">
        <v>0</v>
      </c>
      <c r="AR215" t="str">
        <v>Mount Pearl</v>
      </c>
    </row>
    <row r="216" spans="8:44" x14ac:dyDescent="0.25">
      <c r="H216" t="s">
        <v>376</v>
      </c>
      <c r="I216" t="s">
        <v>376</v>
      </c>
      <c r="J216" t="s">
        <v>815</v>
      </c>
      <c r="K216" t="s">
        <v>1441</v>
      </c>
      <c r="L216" t="s">
        <v>579</v>
      </c>
      <c r="M216" s="6">
        <v>1711</v>
      </c>
      <c r="N216" s="9">
        <v>0.35454545454545461</v>
      </c>
      <c r="O216" s="11">
        <v>23.622727272727275</v>
      </c>
      <c r="P216" s="11">
        <v>14.636363636363637</v>
      </c>
      <c r="Q216" s="9">
        <v>6.9450000000000012</v>
      </c>
      <c r="R216" s="11">
        <v>25.136363636363637</v>
      </c>
      <c r="S216" s="6">
        <v>0.10572727272727271</v>
      </c>
      <c r="T216" s="6">
        <v>1.25E-3</v>
      </c>
      <c r="U216" s="6">
        <v>0.16350000000000001</v>
      </c>
      <c r="V216" s="6">
        <v>2.0681818181818183</v>
      </c>
      <c r="W216" s="6">
        <v>5.4045454545454543</v>
      </c>
      <c r="X216" s="6">
        <v>60</v>
      </c>
      <c r="Y216" s="15">
        <v>0.13946148648648651</v>
      </c>
      <c r="Z216" s="15">
        <v>0.16705230769230772</v>
      </c>
      <c r="AA216" s="6">
        <v>0.38000000000000006</v>
      </c>
      <c r="AB216" s="6">
        <v>41.012500000000003</v>
      </c>
      <c r="AC216" s="6">
        <v>11.709428571428573</v>
      </c>
      <c r="AD216" s="6">
        <v>6.9045000000000005</v>
      </c>
      <c r="AE216" s="6">
        <v>14.925000000000001</v>
      </c>
      <c r="AF216" s="6">
        <v>3.6771428571428573E-2</v>
      </c>
      <c r="AG216" s="6">
        <v>1.336E-2</v>
      </c>
      <c r="AH216" s="6">
        <v>6.439393939393941E-3</v>
      </c>
      <c r="AI216" s="6">
        <v>2.9277142857142864</v>
      </c>
      <c r="AJ216" s="6">
        <v>5.657692307692308</v>
      </c>
      <c r="AK216">
        <v>45.787878787878789</v>
      </c>
      <c r="AL216">
        <v>2.3045454545454544E-4</v>
      </c>
      <c r="AM216">
        <v>0</v>
      </c>
      <c r="AR216" t="str">
        <v>Musgrave Harbour</v>
      </c>
    </row>
    <row r="217" spans="8:44" x14ac:dyDescent="0.25">
      <c r="H217" t="s">
        <v>816</v>
      </c>
      <c r="I217" t="s">
        <v>147</v>
      </c>
      <c r="J217" t="s">
        <v>817</v>
      </c>
      <c r="K217" t="s">
        <v>1442</v>
      </c>
      <c r="L217" t="s">
        <v>241</v>
      </c>
      <c r="M217" s="6">
        <v>3131</v>
      </c>
      <c r="N217" s="9">
        <v>0.44111111111111112</v>
      </c>
      <c r="O217" s="11">
        <v>0</v>
      </c>
      <c r="P217" s="11">
        <v>85.555555555555557</v>
      </c>
      <c r="Q217" s="9">
        <v>8.0988888888888866</v>
      </c>
      <c r="R217" s="11">
        <v>70</v>
      </c>
      <c r="S217" s="6">
        <v>1.1000000000000001E-2</v>
      </c>
      <c r="T217" s="6">
        <v>0</v>
      </c>
      <c r="U217" s="6">
        <v>4.311111111111111E-3</v>
      </c>
      <c r="V217" s="6">
        <v>6.9777777777777779</v>
      </c>
      <c r="W217" s="6">
        <v>6.8888888888888888E-2</v>
      </c>
      <c r="X217" s="6">
        <v>121.33333333333333</v>
      </c>
      <c r="Y217" s="15">
        <v>1.5333333333333332E-3</v>
      </c>
      <c r="Z217" s="15">
        <v>0</v>
      </c>
      <c r="AA217" s="6">
        <v>0.61</v>
      </c>
      <c r="AB217" s="6">
        <v>0</v>
      </c>
      <c r="AC217" s="6">
        <v>84</v>
      </c>
      <c r="AD217" s="6">
        <v>8.2749999999999986</v>
      </c>
      <c r="AE217" s="6">
        <v>70.5</v>
      </c>
      <c r="AF217" s="6">
        <v>9.8000000000000004E-2</v>
      </c>
      <c r="AG217" s="6">
        <v>0</v>
      </c>
      <c r="AH217" s="6">
        <v>1.8E-3</v>
      </c>
      <c r="AI217" s="6">
        <v>7.15</v>
      </c>
      <c r="AJ217" s="6">
        <v>0</v>
      </c>
      <c r="AK217">
        <v>113.5</v>
      </c>
      <c r="AL217">
        <v>0</v>
      </c>
      <c r="AM217">
        <v>2.2222222222222222E-3</v>
      </c>
      <c r="AR217" t="str">
        <v>Nain</v>
      </c>
    </row>
    <row r="218" spans="8:44" x14ac:dyDescent="0.25">
      <c r="H218" t="s">
        <v>816</v>
      </c>
      <c r="I218" t="s">
        <v>148</v>
      </c>
      <c r="J218" t="s">
        <v>818</v>
      </c>
      <c r="K218" t="s">
        <v>1443</v>
      </c>
      <c r="L218" t="s">
        <v>241</v>
      </c>
      <c r="M218" s="6">
        <v>3131</v>
      </c>
      <c r="N218" s="9">
        <v>0.18583333333333332</v>
      </c>
      <c r="O218" s="11">
        <v>0.375</v>
      </c>
      <c r="P218" s="11">
        <v>91.283333333333346</v>
      </c>
      <c r="Q218" s="9">
        <v>7.9516666666666671</v>
      </c>
      <c r="R218" s="11">
        <v>143.875</v>
      </c>
      <c r="S218" s="6">
        <v>2.5000000000000001E-3</v>
      </c>
      <c r="T218" s="6">
        <v>0</v>
      </c>
      <c r="U218" s="6">
        <v>9.5958333333333364E-3</v>
      </c>
      <c r="V218" s="6">
        <v>62.712500000000006</v>
      </c>
      <c r="W218" s="6">
        <v>0.13124999999999998</v>
      </c>
      <c r="X218" s="6">
        <v>181</v>
      </c>
      <c r="Y218" s="15">
        <v>1.007692307692308E-3</v>
      </c>
      <c r="Z218" s="15">
        <v>5.3846153846153844E-4</v>
      </c>
      <c r="AA218" s="6">
        <v>0.26071428571428568</v>
      </c>
      <c r="AB218" s="6">
        <v>0.2857142857142857</v>
      </c>
      <c r="AC218" s="6">
        <v>94.428571428571431</v>
      </c>
      <c r="AD218" s="6">
        <v>7.6792857142857134</v>
      </c>
      <c r="AE218" s="6">
        <v>95.142857142857139</v>
      </c>
      <c r="AF218" s="6">
        <v>2.5000000000000001E-3</v>
      </c>
      <c r="AG218" s="6">
        <v>3.2714285714285714E-3</v>
      </c>
      <c r="AH218" s="6">
        <v>9.1428571428571438E-4</v>
      </c>
      <c r="AI218" s="6">
        <v>9.0714285714285712</v>
      </c>
      <c r="AJ218" s="6">
        <v>0.22500000000000001</v>
      </c>
      <c r="AK218">
        <v>138.78571428571428</v>
      </c>
      <c r="AL218">
        <v>3.0625000000000004E-4</v>
      </c>
      <c r="AM218">
        <v>4.1625000000000004E-3</v>
      </c>
      <c r="AR218" t="str">
        <v>Nameless Cove</v>
      </c>
    </row>
    <row r="219" spans="8:44" x14ac:dyDescent="0.25">
      <c r="H219" t="s">
        <v>816</v>
      </c>
      <c r="I219" t="s">
        <v>377</v>
      </c>
      <c r="J219" t="s">
        <v>819</v>
      </c>
      <c r="K219" t="s">
        <v>1444</v>
      </c>
      <c r="L219" t="s">
        <v>579</v>
      </c>
      <c r="M219" s="6">
        <v>3131</v>
      </c>
      <c r="N219" s="9">
        <v>0.46608695652173926</v>
      </c>
      <c r="O219" s="11">
        <v>5.5826086956521728</v>
      </c>
      <c r="P219" s="11">
        <v>1.0913043478260871</v>
      </c>
      <c r="Q219" s="9">
        <v>6.0526086956521743</v>
      </c>
      <c r="R219" s="11">
        <v>4.8</v>
      </c>
      <c r="S219" s="6">
        <v>1.7173913043478258E-2</v>
      </c>
      <c r="T219" s="6">
        <v>7.5826086956521724E-3</v>
      </c>
      <c r="U219" s="6">
        <v>0.31795652173913053</v>
      </c>
      <c r="V219" s="6">
        <v>1.5304347826086957</v>
      </c>
      <c r="W219" s="6">
        <v>3.0956521739130443</v>
      </c>
      <c r="X219" s="6">
        <v>22.391304347826086</v>
      </c>
      <c r="Y219" s="15">
        <v>4.1961344537815123E-2</v>
      </c>
      <c r="Z219" s="15">
        <v>6.3188888888888892E-2</v>
      </c>
      <c r="AA219" s="6">
        <v>0.54800000000000004</v>
      </c>
      <c r="AB219" s="6">
        <v>11.11</v>
      </c>
      <c r="AC219" s="6">
        <v>4.585</v>
      </c>
      <c r="AD219" s="6">
        <v>6.4884999999999993</v>
      </c>
      <c r="AE219" s="6">
        <v>3.9714285714285715</v>
      </c>
      <c r="AF219" s="6">
        <v>1.8000000000000006E-2</v>
      </c>
      <c r="AG219" s="6">
        <v>1.1050000000000001E-2</v>
      </c>
      <c r="AH219" s="6">
        <v>9.1000000000000004E-3</v>
      </c>
      <c r="AI219" s="6">
        <v>1.8350000000000002</v>
      </c>
      <c r="AJ219" s="6">
        <v>2.8899999999999997</v>
      </c>
      <c r="AK219">
        <v>21.55</v>
      </c>
      <c r="AL219">
        <v>1.4921739130434783E-3</v>
      </c>
      <c r="AM219">
        <v>0</v>
      </c>
      <c r="AR219" t="str">
        <v>Natuashish</v>
      </c>
    </row>
    <row r="220" spans="8:44" x14ac:dyDescent="0.25">
      <c r="H220" t="s">
        <v>816</v>
      </c>
      <c r="I220" t="s">
        <v>196</v>
      </c>
      <c r="J220" t="s">
        <v>820</v>
      </c>
      <c r="K220" t="s">
        <v>1445</v>
      </c>
      <c r="L220" t="s">
        <v>241</v>
      </c>
      <c r="M220" s="6">
        <v>3131</v>
      </c>
      <c r="N220" s="9">
        <v>0.26588235294117651</v>
      </c>
      <c r="O220" s="11">
        <v>0.35294117647058826</v>
      </c>
      <c r="P220" s="11">
        <v>61.294117647058826</v>
      </c>
      <c r="Q220" s="9">
        <v>7.6576470588235299</v>
      </c>
      <c r="R220" s="11">
        <v>75.764705882352942</v>
      </c>
      <c r="S220" s="6">
        <v>0</v>
      </c>
      <c r="T220" s="6">
        <v>9.5294117647058815E-4</v>
      </c>
      <c r="U220" s="6">
        <v>2.2229411764705883E-2</v>
      </c>
      <c r="V220" s="6">
        <v>9.6352941176470601</v>
      </c>
      <c r="W220" s="6">
        <v>0.31176470588235289</v>
      </c>
      <c r="X220" s="6">
        <v>191.41176470588235</v>
      </c>
      <c r="Y220" s="15">
        <v>2.075E-3</v>
      </c>
      <c r="Z220" s="15">
        <v>4.3846153846153845E-4</v>
      </c>
      <c r="AA220" s="6">
        <v>0.26538461538461544</v>
      </c>
      <c r="AB220" s="6">
        <v>0.30769230769230771</v>
      </c>
      <c r="AC220" s="6">
        <v>42.46153846153846</v>
      </c>
      <c r="AD220" s="6">
        <v>7.1384615384615397</v>
      </c>
      <c r="AE220" s="6">
        <v>55.153846153846153</v>
      </c>
      <c r="AF220" s="6">
        <v>8.0769230769230774E-2</v>
      </c>
      <c r="AG220" s="6">
        <v>7.9615384615384616E-2</v>
      </c>
      <c r="AH220" s="6">
        <v>2.0692307692307694E-3</v>
      </c>
      <c r="AI220" s="6">
        <v>9.1538461538461533</v>
      </c>
      <c r="AJ220" s="6">
        <v>0.28076923076923077</v>
      </c>
      <c r="AK220">
        <v>175.23076923076923</v>
      </c>
      <c r="AL220">
        <v>0</v>
      </c>
      <c r="AM220">
        <v>2.1647058823529414E-3</v>
      </c>
      <c r="AR220" t="str">
        <v>New Chelsea-New Melbourne-Brownsdale-Sibley's Cove-Lead Cove</v>
      </c>
    </row>
    <row r="221" spans="8:44" x14ac:dyDescent="0.25">
      <c r="H221" t="s">
        <v>816</v>
      </c>
      <c r="I221" t="s">
        <v>223</v>
      </c>
      <c r="J221" t="s">
        <v>821</v>
      </c>
      <c r="K221" t="s">
        <v>1446</v>
      </c>
      <c r="L221" t="s">
        <v>241</v>
      </c>
      <c r="M221" s="6">
        <v>3131</v>
      </c>
      <c r="N221" s="9">
        <v>0.20142857142857146</v>
      </c>
      <c r="O221" s="11">
        <v>0.29523809523809524</v>
      </c>
      <c r="P221" s="11">
        <v>71.761904761904759</v>
      </c>
      <c r="Q221" s="9">
        <v>7.9747619047619045</v>
      </c>
      <c r="R221" s="11">
        <v>101.19047619047619</v>
      </c>
      <c r="S221" s="6">
        <v>0</v>
      </c>
      <c r="T221" s="6">
        <v>0</v>
      </c>
      <c r="U221" s="6">
        <v>1.0195238095238099E-2</v>
      </c>
      <c r="V221" s="6">
        <v>8.2095238095238106</v>
      </c>
      <c r="W221" s="6">
        <v>0.11523809523809524</v>
      </c>
      <c r="X221" s="6">
        <v>180.71428571428572</v>
      </c>
      <c r="Y221" s="15">
        <v>3.7749999999999997E-3</v>
      </c>
      <c r="Z221" s="15">
        <v>0</v>
      </c>
      <c r="AA221" s="6">
        <v>0.26916666666666661</v>
      </c>
      <c r="AB221" s="6">
        <v>0.25</v>
      </c>
      <c r="AC221" s="6">
        <v>70.833333333333329</v>
      </c>
      <c r="AD221" s="6">
        <v>7.7766666666666664</v>
      </c>
      <c r="AE221" s="6">
        <v>99</v>
      </c>
      <c r="AF221" s="6">
        <v>1.0416666666666666E-2</v>
      </c>
      <c r="AG221" s="6">
        <v>1.4166666666666668E-3</v>
      </c>
      <c r="AH221" s="6">
        <v>1.5916666666666666E-3</v>
      </c>
      <c r="AI221" s="6">
        <v>9.0083333333333329</v>
      </c>
      <c r="AJ221" s="6">
        <v>0.1875</v>
      </c>
      <c r="AK221">
        <v>168.91666666666666</v>
      </c>
      <c r="AL221">
        <v>3.0000000000000001E-5</v>
      </c>
      <c r="AM221">
        <v>4.285714285714286E-4</v>
      </c>
      <c r="AR221" t="str">
        <v>New Harbour</v>
      </c>
    </row>
    <row r="222" spans="8:44" x14ac:dyDescent="0.25">
      <c r="H222" t="s">
        <v>816</v>
      </c>
      <c r="I222" t="s">
        <v>223</v>
      </c>
      <c r="J222" t="s">
        <v>822</v>
      </c>
      <c r="K222" t="s">
        <v>1447</v>
      </c>
      <c r="L222" t="s">
        <v>241</v>
      </c>
      <c r="M222" s="6">
        <v>3131</v>
      </c>
      <c r="N222" s="9">
        <v>0.1782352941176471</v>
      </c>
      <c r="O222" s="11">
        <v>0.52941176470588236</v>
      </c>
      <c r="P222" s="11">
        <v>27.411764705882351</v>
      </c>
      <c r="Q222" s="9">
        <v>7.2664705882352951</v>
      </c>
      <c r="R222" s="11">
        <v>29.176470588235293</v>
      </c>
      <c r="S222" s="6">
        <v>1.4117647058823528E-2</v>
      </c>
      <c r="T222" s="6">
        <v>1.8235294117647057E-4</v>
      </c>
      <c r="U222" s="6">
        <v>1.7429411764705884E-2</v>
      </c>
      <c r="V222" s="6">
        <v>3.5235294117647062</v>
      </c>
      <c r="W222" s="6">
        <v>0.12941176470588237</v>
      </c>
      <c r="X222" s="6">
        <v>57.764705882352942</v>
      </c>
      <c r="Y222" s="15">
        <v>3.1666666666666665E-4</v>
      </c>
      <c r="Z222" s="15">
        <v>0</v>
      </c>
      <c r="AA222" s="6">
        <v>0.10928571428571431</v>
      </c>
      <c r="AB222" s="6">
        <v>0.35714285714285715</v>
      </c>
      <c r="AC222" s="6">
        <v>48.071428571428569</v>
      </c>
      <c r="AD222" s="6">
        <v>7.3128571428571423</v>
      </c>
      <c r="AE222" s="6">
        <v>62.428571428571431</v>
      </c>
      <c r="AF222" s="6">
        <v>8.2142857142857139E-3</v>
      </c>
      <c r="AG222" s="6">
        <v>2.5000000000000001E-3</v>
      </c>
      <c r="AH222" s="6">
        <v>1.4499999999999999E-3</v>
      </c>
      <c r="AI222" s="6">
        <v>6.9857142857142858</v>
      </c>
      <c r="AJ222" s="6">
        <v>0.20714285714285713</v>
      </c>
      <c r="AK222">
        <v>105.57142857142857</v>
      </c>
      <c r="AL222">
        <v>0</v>
      </c>
      <c r="AM222">
        <v>4.5294117647058825E-4</v>
      </c>
      <c r="AR222" t="str">
        <v>New Perlican</v>
      </c>
    </row>
    <row r="223" spans="8:44" x14ac:dyDescent="0.25">
      <c r="H223" t="s">
        <v>823</v>
      </c>
      <c r="I223" t="s">
        <v>149</v>
      </c>
      <c r="J223" t="s">
        <v>824</v>
      </c>
      <c r="K223" t="s">
        <v>1448</v>
      </c>
      <c r="L223" t="s">
        <v>579</v>
      </c>
      <c r="M223" s="6">
        <v>1083</v>
      </c>
      <c r="N223" s="9">
        <v>0.41583333333333333</v>
      </c>
      <c r="O223" s="11">
        <v>9.6458333333333339</v>
      </c>
      <c r="P223" s="11">
        <v>18.666666666666668</v>
      </c>
      <c r="Q223" s="9">
        <v>7.1958333333333329</v>
      </c>
      <c r="R223" s="11">
        <v>17.666666666666668</v>
      </c>
      <c r="S223" s="6">
        <v>5.279166666666666E-2</v>
      </c>
      <c r="T223" s="6">
        <v>1.7083333333333334E-3</v>
      </c>
      <c r="U223" s="6">
        <v>7.9249999999999998E-3</v>
      </c>
      <c r="V223" s="6">
        <v>1.8791666666666667</v>
      </c>
      <c r="W223" s="6">
        <v>3.8041666666666671</v>
      </c>
      <c r="X223" s="6">
        <v>67.75</v>
      </c>
      <c r="Y223" s="15">
        <v>0.11398989898989899</v>
      </c>
      <c r="Z223" s="15">
        <v>8.6863768115942055E-2</v>
      </c>
      <c r="AA223" s="6">
        <v>0.34677419354838718</v>
      </c>
      <c r="AB223" s="6">
        <v>19</v>
      </c>
      <c r="AC223" s="6">
        <v>7.2335483870967758</v>
      </c>
      <c r="AD223" s="6">
        <v>6.6970967741935485</v>
      </c>
      <c r="AE223" s="6">
        <v>7.4285714285714288</v>
      </c>
      <c r="AF223" s="6">
        <v>5.1806451612903225E-2</v>
      </c>
      <c r="AG223" s="6">
        <v>1.2935483870967747E-2</v>
      </c>
      <c r="AH223" s="6">
        <v>1.4396551724137934E-2</v>
      </c>
      <c r="AI223" s="6">
        <v>2.2580645161290329</v>
      </c>
      <c r="AJ223" s="6">
        <v>3.780357142857143</v>
      </c>
      <c r="AK223">
        <v>43.103448275862071</v>
      </c>
      <c r="AL223">
        <v>3.1875000000000002E-4</v>
      </c>
      <c r="AM223">
        <v>4.1666666666666665E-5</v>
      </c>
      <c r="AR223" t="str">
        <v>Newman's Cove</v>
      </c>
    </row>
    <row r="224" spans="8:44" x14ac:dyDescent="0.25">
      <c r="H224" t="s">
        <v>823</v>
      </c>
      <c r="I224" t="s">
        <v>149</v>
      </c>
      <c r="J224" t="s">
        <v>825</v>
      </c>
      <c r="K224" t="s">
        <v>1449</v>
      </c>
      <c r="L224" t="s">
        <v>241</v>
      </c>
      <c r="M224" s="6">
        <v>1083</v>
      </c>
      <c r="N224" s="9">
        <v>0.24411764705882355</v>
      </c>
      <c r="O224" s="11">
        <v>0.70588235294117652</v>
      </c>
      <c r="P224" s="11">
        <v>97.647058823529406</v>
      </c>
      <c r="Q224" s="9">
        <v>7.6017647058823528</v>
      </c>
      <c r="R224" s="11">
        <v>101.35294117647059</v>
      </c>
      <c r="S224" s="6">
        <v>0</v>
      </c>
      <c r="T224" s="6">
        <v>8.9411764705882356E-4</v>
      </c>
      <c r="U224" s="6">
        <v>0.14282352941176471</v>
      </c>
      <c r="V224" s="6">
        <v>9.8705882352941181</v>
      </c>
      <c r="W224" s="6">
        <v>1.1023529411764705</v>
      </c>
      <c r="X224" s="6">
        <v>197.76470588235293</v>
      </c>
      <c r="Y224" s="15">
        <v>6.2764705882352939E-3</v>
      </c>
      <c r="Z224" s="15">
        <v>9.1874999999999997E-4</v>
      </c>
      <c r="AA224" s="6">
        <v>0.26</v>
      </c>
      <c r="AB224" s="6">
        <v>0.77777777777777779</v>
      </c>
      <c r="AC224" s="6">
        <v>100.88888888888889</v>
      </c>
      <c r="AD224" s="6">
        <v>7.3766666666666669</v>
      </c>
      <c r="AE224" s="6">
        <v>100.22222222222223</v>
      </c>
      <c r="AF224" s="6">
        <v>7.7777777777777784E-3</v>
      </c>
      <c r="AG224" s="6">
        <v>6.5111111111111107E-3</v>
      </c>
      <c r="AH224" s="6">
        <v>2.7555555555555549E-3</v>
      </c>
      <c r="AI224" s="6">
        <v>11.600000000000001</v>
      </c>
      <c r="AJ224" s="6">
        <v>1.2722222222222224</v>
      </c>
      <c r="AK224">
        <v>195.44444444444446</v>
      </c>
      <c r="AL224">
        <v>1.4764705882352943E-4</v>
      </c>
      <c r="AM224">
        <v>6.0588235294117647E-4</v>
      </c>
      <c r="AR224" t="str">
        <v>New-Wes-Valley</v>
      </c>
    </row>
    <row r="225" spans="8:44" x14ac:dyDescent="0.25">
      <c r="H225" t="s">
        <v>823</v>
      </c>
      <c r="I225" t="s">
        <v>149</v>
      </c>
      <c r="J225" t="s">
        <v>826</v>
      </c>
      <c r="K225" t="s">
        <v>1450</v>
      </c>
      <c r="L225" t="s">
        <v>241</v>
      </c>
      <c r="M225" s="6">
        <v>1083</v>
      </c>
      <c r="N225" s="9">
        <v>0.21117647058823533</v>
      </c>
      <c r="O225" s="11">
        <v>1</v>
      </c>
      <c r="P225" s="11">
        <v>65.647058823529406</v>
      </c>
      <c r="Q225" s="9">
        <v>7.4294117647058817</v>
      </c>
      <c r="R225" s="11">
        <v>71</v>
      </c>
      <c r="S225" s="6">
        <v>5.8823529411764705E-3</v>
      </c>
      <c r="T225" s="6">
        <v>0</v>
      </c>
      <c r="U225" s="6">
        <v>1.4805882352941179E-2</v>
      </c>
      <c r="V225" s="6">
        <v>7.0882352941176467</v>
      </c>
      <c r="W225" s="6">
        <v>0.68941176470588228</v>
      </c>
      <c r="X225" s="6">
        <v>130.52941176470588</v>
      </c>
      <c r="Y225" s="15">
        <v>1.2515882352941177E-2</v>
      </c>
      <c r="Z225" s="15">
        <v>5.4687499999999997E-3</v>
      </c>
      <c r="AA225" s="6">
        <v>0.24</v>
      </c>
      <c r="AB225" s="6">
        <v>0.7</v>
      </c>
      <c r="AC225" s="6">
        <v>72.599999999999994</v>
      </c>
      <c r="AD225" s="6">
        <v>7.3420000000000005</v>
      </c>
      <c r="AE225" s="6">
        <v>77.2</v>
      </c>
      <c r="AF225" s="6">
        <v>4.0000000000000001E-3</v>
      </c>
      <c r="AG225" s="6">
        <v>1.25E-3</v>
      </c>
      <c r="AH225" s="6">
        <v>2.0400000000000001E-3</v>
      </c>
      <c r="AI225" s="6">
        <v>8.09</v>
      </c>
      <c r="AJ225" s="6">
        <v>0.41500000000000004</v>
      </c>
      <c r="AK225">
        <v>129.4</v>
      </c>
      <c r="AL225">
        <v>1.2176470588235293E-4</v>
      </c>
      <c r="AM225">
        <v>2.3529411764705883E-4</v>
      </c>
      <c r="AR225" t="str">
        <v>Nippers Harbour</v>
      </c>
    </row>
    <row r="226" spans="8:44" x14ac:dyDescent="0.25">
      <c r="H226" t="s">
        <v>827</v>
      </c>
      <c r="I226" t="s">
        <v>378</v>
      </c>
      <c r="J226" t="s">
        <v>828</v>
      </c>
      <c r="K226" t="s">
        <v>1451</v>
      </c>
      <c r="L226" t="s">
        <v>579</v>
      </c>
      <c r="M226" s="6">
        <v>136</v>
      </c>
      <c r="N226" s="9">
        <v>3.1604999999999999</v>
      </c>
      <c r="O226" s="11">
        <v>294.55</v>
      </c>
      <c r="P226" s="11">
        <v>0.65</v>
      </c>
      <c r="Q226" s="9">
        <v>4.8420000000000005</v>
      </c>
      <c r="R226" s="11">
        <v>5.75</v>
      </c>
      <c r="S226" s="6">
        <v>1.2424999999999999</v>
      </c>
      <c r="T226" s="6">
        <v>7.1399999999999988E-3</v>
      </c>
      <c r="U226" s="6">
        <v>5.7380000000000007E-2</v>
      </c>
      <c r="V226" s="6">
        <v>3.7049999999999996</v>
      </c>
      <c r="W226" s="6">
        <v>16.02</v>
      </c>
      <c r="X226" s="6">
        <v>61.75</v>
      </c>
      <c r="Y226" s="15">
        <v>0</v>
      </c>
      <c r="Z226" s="15">
        <v>0</v>
      </c>
      <c r="AA226" s="6">
        <v>1.1844444444444442</v>
      </c>
      <c r="AB226" s="6">
        <v>222.66666666666666</v>
      </c>
      <c r="AC226" s="6">
        <v>0.86111111111111116</v>
      </c>
      <c r="AD226" s="6">
        <v>4.6500000000000004</v>
      </c>
      <c r="AE226" s="6">
        <v>7.6800000000000006</v>
      </c>
      <c r="AF226" s="6">
        <v>0.62888888888888894</v>
      </c>
      <c r="AG226" s="6">
        <v>1.0333333333333332E-2</v>
      </c>
      <c r="AH226" s="6">
        <v>7.222222222222223E-4</v>
      </c>
      <c r="AI226" s="6">
        <v>4.6444444444444439</v>
      </c>
      <c r="AJ226" s="6">
        <v>13.955555555555556</v>
      </c>
      <c r="AK226">
        <v>56.777777777777779</v>
      </c>
      <c r="AL226">
        <v>3.6950000000000012E-3</v>
      </c>
      <c r="AM226">
        <v>1E-4</v>
      </c>
      <c r="AR226" t="str">
        <v>Norman's Cove-Long Cove</v>
      </c>
    </row>
    <row r="227" spans="8:44" x14ac:dyDescent="0.25">
      <c r="H227" t="s">
        <v>829</v>
      </c>
      <c r="I227" t="s">
        <v>379</v>
      </c>
      <c r="J227" t="s">
        <v>752</v>
      </c>
      <c r="K227" t="s">
        <v>1379</v>
      </c>
      <c r="L227" t="s">
        <v>579</v>
      </c>
      <c r="M227" s="6">
        <v>1031</v>
      </c>
      <c r="N227" s="9">
        <v>0.8434693877551025</v>
      </c>
      <c r="O227" s="11">
        <v>46.387755102040813</v>
      </c>
      <c r="P227" s="11">
        <v>3.7204081632653057</v>
      </c>
      <c r="Q227" s="9">
        <v>5.9522448979591864</v>
      </c>
      <c r="R227" s="11">
        <v>2.1040816326530614</v>
      </c>
      <c r="S227" s="6">
        <v>0.45795918367346944</v>
      </c>
      <c r="T227" s="6">
        <v>2.5014285714285718E-2</v>
      </c>
      <c r="U227" s="6">
        <v>0.60895918367346924</v>
      </c>
      <c r="V227" s="6">
        <v>0.22040816326530613</v>
      </c>
      <c r="W227" s="6">
        <v>8.6285714285714246</v>
      </c>
      <c r="X227" s="6">
        <v>27.061224489795919</v>
      </c>
      <c r="Y227" s="15">
        <v>0.10342336956521742</v>
      </c>
      <c r="Z227" s="15">
        <v>0.19561562499999999</v>
      </c>
      <c r="AA227" s="6">
        <v>0.59793103448275864</v>
      </c>
      <c r="AB227" s="6">
        <v>60.517241379310342</v>
      </c>
      <c r="AC227" s="6">
        <v>1.9313793103448278</v>
      </c>
      <c r="AD227" s="6">
        <v>5.8617241379310361</v>
      </c>
      <c r="AE227" s="6">
        <v>3.0428571428571431</v>
      </c>
      <c r="AF227" s="6">
        <v>0.19682758620689658</v>
      </c>
      <c r="AG227" s="6">
        <v>7.1103448275862107E-3</v>
      </c>
      <c r="AH227" s="6">
        <v>3.9879629629629598E-2</v>
      </c>
      <c r="AI227" s="6">
        <v>1.5282758620689654</v>
      </c>
      <c r="AJ227" s="6">
        <v>7.2307692307692282</v>
      </c>
      <c r="AK227">
        <v>21.344827586206897</v>
      </c>
      <c r="AL227">
        <v>1.5444897959183673E-3</v>
      </c>
      <c r="AM227">
        <v>0</v>
      </c>
      <c r="AR227" t="str">
        <v>Norris Arm</v>
      </c>
    </row>
    <row r="228" spans="8:44" x14ac:dyDescent="0.25">
      <c r="H228" t="s">
        <v>151</v>
      </c>
      <c r="I228" t="s">
        <v>151</v>
      </c>
      <c r="J228" t="s">
        <v>830</v>
      </c>
      <c r="K228" t="s">
        <v>1452</v>
      </c>
      <c r="L228" t="s">
        <v>241</v>
      </c>
      <c r="M228" s="6">
        <v>69</v>
      </c>
      <c r="N228" s="9">
        <v>0.21750000000000003</v>
      </c>
      <c r="O228" s="11">
        <v>0.25</v>
      </c>
      <c r="P228" s="11">
        <v>83.375</v>
      </c>
      <c r="Q228" s="9">
        <v>7.91</v>
      </c>
      <c r="R228" s="11">
        <v>83.625</v>
      </c>
      <c r="S228" s="6">
        <v>0</v>
      </c>
      <c r="T228" s="6">
        <v>0</v>
      </c>
      <c r="U228" s="6">
        <v>9.3875000000000017E-3</v>
      </c>
      <c r="V228" s="6">
        <v>15.125</v>
      </c>
      <c r="W228" s="6">
        <v>0.77500000000000002</v>
      </c>
      <c r="X228" s="6">
        <v>152.5</v>
      </c>
      <c r="Y228" s="15">
        <v>4.0454545454545448E-3</v>
      </c>
      <c r="Z228" s="15">
        <v>2.6666666666666668E-4</v>
      </c>
      <c r="AA228" s="6">
        <v>0.15000000000000002</v>
      </c>
      <c r="AB228" s="6">
        <v>0.5</v>
      </c>
      <c r="AC228" s="6">
        <v>81.099999999999994</v>
      </c>
      <c r="AD228" s="6">
        <v>7.8280000000000003</v>
      </c>
      <c r="AE228" s="6">
        <v>84.9</v>
      </c>
      <c r="AF228" s="6">
        <v>1.5E-3</v>
      </c>
      <c r="AG228" s="6">
        <v>1.25E-3</v>
      </c>
      <c r="AH228" s="6">
        <v>2.0670000000000003E-3</v>
      </c>
      <c r="AI228" s="6">
        <v>16.5</v>
      </c>
      <c r="AJ228" s="6">
        <v>0.88200000000000001</v>
      </c>
      <c r="AK228">
        <v>147.4</v>
      </c>
      <c r="AL228">
        <v>0</v>
      </c>
      <c r="AM228">
        <v>2.1500000000000004E-3</v>
      </c>
      <c r="AR228" t="str">
        <v>Norris Point</v>
      </c>
    </row>
    <row r="229" spans="8:44" x14ac:dyDescent="0.25">
      <c r="H229" t="s">
        <v>151</v>
      </c>
      <c r="I229" t="s">
        <v>151</v>
      </c>
      <c r="J229" t="s">
        <v>831</v>
      </c>
      <c r="K229" t="s">
        <v>1453</v>
      </c>
      <c r="L229" t="s">
        <v>241</v>
      </c>
      <c r="M229" s="6">
        <v>69</v>
      </c>
      <c r="N229" s="9">
        <v>0.23200000000000004</v>
      </c>
      <c r="O229" s="11">
        <v>0.66666666666666663</v>
      </c>
      <c r="P229" s="11">
        <v>109.66666666666667</v>
      </c>
      <c r="Q229" s="9">
        <v>8.2159999999999993</v>
      </c>
      <c r="R229" s="11">
        <v>109.66666666666667</v>
      </c>
      <c r="S229" s="6">
        <v>0</v>
      </c>
      <c r="T229" s="6">
        <v>1.4933333333333333E-2</v>
      </c>
      <c r="U229" s="6">
        <v>2.1133333333333334E-3</v>
      </c>
      <c r="V229" s="6">
        <v>17</v>
      </c>
      <c r="W229" s="6">
        <v>1.226</v>
      </c>
      <c r="X229" s="6">
        <v>227.26666666666668</v>
      </c>
      <c r="Y229" s="15">
        <v>8.4666666666666657E-3</v>
      </c>
      <c r="Z229" s="15">
        <v>1.1333333333333332E-3</v>
      </c>
      <c r="AA229" s="6">
        <v>0.15400000000000003</v>
      </c>
      <c r="AB229" s="6">
        <v>0.5</v>
      </c>
      <c r="AC229" s="6">
        <v>106.7</v>
      </c>
      <c r="AD229" s="6">
        <v>8.2349999999999994</v>
      </c>
      <c r="AE229" s="6">
        <v>108</v>
      </c>
      <c r="AF229" s="6">
        <v>7.4999999999999997E-3</v>
      </c>
      <c r="AG229" s="6">
        <v>4.1000000000000002E-2</v>
      </c>
      <c r="AH229" s="6">
        <v>3.5E-4</v>
      </c>
      <c r="AI229" s="6">
        <v>17.3</v>
      </c>
      <c r="AJ229" s="6">
        <v>1.29</v>
      </c>
      <c r="AK229">
        <v>224.8</v>
      </c>
      <c r="AL229">
        <v>0</v>
      </c>
      <c r="AM229">
        <v>0</v>
      </c>
      <c r="AR229" t="str">
        <v>North Harbour</v>
      </c>
    </row>
    <row r="230" spans="8:44" x14ac:dyDescent="0.25">
      <c r="H230" t="s">
        <v>151</v>
      </c>
      <c r="I230" t="s">
        <v>151</v>
      </c>
      <c r="J230" t="s">
        <v>832</v>
      </c>
      <c r="K230" t="s">
        <v>1454</v>
      </c>
      <c r="L230" t="s">
        <v>241</v>
      </c>
      <c r="M230" s="6">
        <v>69</v>
      </c>
      <c r="N230" s="9">
        <v>0.29999999999999993</v>
      </c>
      <c r="O230" s="11">
        <v>0.26666666666666666</v>
      </c>
      <c r="P230" s="11">
        <v>103</v>
      </c>
      <c r="Q230" s="9">
        <v>7.9993333333333334</v>
      </c>
      <c r="R230" s="11">
        <v>143.66666666666666</v>
      </c>
      <c r="S230" s="6">
        <v>0</v>
      </c>
      <c r="T230" s="6">
        <v>9.9333333333333322E-3</v>
      </c>
      <c r="U230" s="6">
        <v>1.1693333333333337E-2</v>
      </c>
      <c r="V230" s="6">
        <v>17.8</v>
      </c>
      <c r="W230" s="6">
        <v>0.72133333333333338</v>
      </c>
      <c r="X230" s="6">
        <v>262</v>
      </c>
      <c r="Y230" s="15">
        <v>7.478571428571429E-3</v>
      </c>
      <c r="Z230" s="15">
        <v>1.8538461538461538E-3</v>
      </c>
      <c r="AA230" s="6">
        <v>0.13999999999999999</v>
      </c>
      <c r="AB230" s="6">
        <v>0.3</v>
      </c>
      <c r="AC230" s="6">
        <v>104.7</v>
      </c>
      <c r="AD230" s="6">
        <v>7.9490000000000007</v>
      </c>
      <c r="AE230" s="6">
        <v>134</v>
      </c>
      <c r="AF230" s="6">
        <v>4.4999999999999997E-3</v>
      </c>
      <c r="AG230" s="6">
        <v>1.025E-2</v>
      </c>
      <c r="AH230" s="6">
        <v>3.4599999999999991E-3</v>
      </c>
      <c r="AI230" s="6">
        <v>16.899999999999999</v>
      </c>
      <c r="AJ230" s="6">
        <v>0.434</v>
      </c>
      <c r="AK230">
        <v>243.2</v>
      </c>
      <c r="AL230">
        <v>0</v>
      </c>
      <c r="AM230">
        <v>1.3600000000000001E-3</v>
      </c>
      <c r="AR230" t="str">
        <v>North West River</v>
      </c>
    </row>
    <row r="231" spans="8:44" x14ac:dyDescent="0.25">
      <c r="H231" t="s">
        <v>380</v>
      </c>
      <c r="I231" t="s">
        <v>380</v>
      </c>
      <c r="J231" t="s">
        <v>833</v>
      </c>
      <c r="K231" t="s">
        <v>1455</v>
      </c>
      <c r="L231" t="s">
        <v>579</v>
      </c>
      <c r="M231" s="6">
        <v>338</v>
      </c>
      <c r="N231" s="9">
        <v>0.41333333333333333</v>
      </c>
      <c r="O231" s="11">
        <v>35.952380952380949</v>
      </c>
      <c r="P231" s="11">
        <v>12.333333333333334</v>
      </c>
      <c r="Q231" s="9">
        <v>6.8290476190476204</v>
      </c>
      <c r="R231" s="11">
        <v>23</v>
      </c>
      <c r="S231" s="6">
        <v>0.1531818181818182</v>
      </c>
      <c r="T231" s="6">
        <v>6.8636363636363634E-3</v>
      </c>
      <c r="U231" s="6">
        <v>1.5581818181818181E-2</v>
      </c>
      <c r="V231" s="6">
        <v>3.9714285714285715</v>
      </c>
      <c r="W231" s="6">
        <v>6.3045454545454556</v>
      </c>
      <c r="X231" s="6">
        <v>46.38095238095238</v>
      </c>
      <c r="Y231" s="15">
        <v>0.15881179775280899</v>
      </c>
      <c r="Z231" s="15">
        <v>0.1660031746031746</v>
      </c>
      <c r="AA231" s="6">
        <v>0.6552941176470588</v>
      </c>
      <c r="AB231" s="6">
        <v>51.764705882352942</v>
      </c>
      <c r="AC231" s="6">
        <v>14.970588235294116</v>
      </c>
      <c r="AD231" s="6">
        <v>7.1258823529411783</v>
      </c>
      <c r="AE231" s="6">
        <v>18.23076923076923</v>
      </c>
      <c r="AF231" s="6">
        <v>0.11482352941176471</v>
      </c>
      <c r="AG231" s="6">
        <v>6.0235294117647062E-3</v>
      </c>
      <c r="AH231" s="6">
        <v>3.5882352941176469E-3</v>
      </c>
      <c r="AI231" s="6">
        <v>2.3941176470588235</v>
      </c>
      <c r="AJ231" s="6">
        <v>5.6470588235294121</v>
      </c>
      <c r="AK231">
        <v>30.529411764705884</v>
      </c>
      <c r="AL231">
        <v>0</v>
      </c>
      <c r="AM231">
        <v>0</v>
      </c>
      <c r="AR231" t="str">
        <v>Northern Arm</v>
      </c>
    </row>
    <row r="232" spans="8:44" x14ac:dyDescent="0.25">
      <c r="H232" t="s">
        <v>381</v>
      </c>
      <c r="I232" t="s">
        <v>381</v>
      </c>
      <c r="J232" t="s">
        <v>834</v>
      </c>
      <c r="K232" t="s">
        <v>1456</v>
      </c>
      <c r="L232" t="s">
        <v>579</v>
      </c>
      <c r="M232" s="6">
        <v>375</v>
      </c>
      <c r="N232" s="9">
        <v>0.38461538461538464</v>
      </c>
      <c r="O232" s="11">
        <v>12.592307692307692</v>
      </c>
      <c r="P232" s="11">
        <v>2.9115384615384619</v>
      </c>
      <c r="Q232" s="9">
        <v>6.3792307692307713</v>
      </c>
      <c r="R232" s="11">
        <v>2.3884615384615384</v>
      </c>
      <c r="S232" s="6">
        <v>6.3846153846153858E-2</v>
      </c>
      <c r="T232" s="6">
        <v>3.7846153846153841E-3</v>
      </c>
      <c r="U232" s="6">
        <v>7.3000000000000009E-2</v>
      </c>
      <c r="V232" s="6">
        <v>0.80769230769230771</v>
      </c>
      <c r="W232" s="6">
        <v>3.8230769230769228</v>
      </c>
      <c r="X232" s="6">
        <v>28.307692307692307</v>
      </c>
      <c r="Y232" s="15">
        <v>6.6532999999999967E-2</v>
      </c>
      <c r="Z232" s="15">
        <v>8.5172580645161325E-2</v>
      </c>
      <c r="AA232" s="6">
        <v>0.37666666666666671</v>
      </c>
      <c r="AB232" s="6">
        <v>15.777777777777779</v>
      </c>
      <c r="AC232" s="6">
        <v>2.0907692307692312</v>
      </c>
      <c r="AD232" s="6">
        <v>6.1651851851851855</v>
      </c>
      <c r="AE232" s="6">
        <v>2.4474999999999998</v>
      </c>
      <c r="AF232" s="6">
        <v>2.3148148148148157E-2</v>
      </c>
      <c r="AG232" s="6">
        <v>8.3074074074074092E-3</v>
      </c>
      <c r="AH232" s="6">
        <v>2.0728000000000001E-3</v>
      </c>
      <c r="AI232" s="6">
        <v>1.6366666666666665</v>
      </c>
      <c r="AJ232" s="6">
        <v>3.5384615384615383</v>
      </c>
      <c r="AK232">
        <v>21</v>
      </c>
      <c r="AL232">
        <v>1.1807692307692307E-3</v>
      </c>
      <c r="AM232">
        <v>0</v>
      </c>
      <c r="AR232" t="str">
        <v>O'Donnells</v>
      </c>
    </row>
    <row r="233" spans="8:44" x14ac:dyDescent="0.25">
      <c r="H233" t="s">
        <v>382</v>
      </c>
      <c r="I233" t="s">
        <v>382</v>
      </c>
      <c r="J233" t="s">
        <v>634</v>
      </c>
      <c r="K233" t="s">
        <v>1457</v>
      </c>
      <c r="L233" t="s">
        <v>579</v>
      </c>
      <c r="M233" s="6">
        <v>704</v>
      </c>
      <c r="N233" s="9">
        <v>0.90478260869565208</v>
      </c>
      <c r="O233" s="11">
        <v>9.5043478260869581</v>
      </c>
      <c r="P233" s="11">
        <v>7.8565217391304341</v>
      </c>
      <c r="Q233" s="9">
        <v>6.6969565217391276</v>
      </c>
      <c r="R233" s="11">
        <v>4.3</v>
      </c>
      <c r="S233" s="6">
        <v>0.19417391304347822</v>
      </c>
      <c r="T233" s="6">
        <v>1.4391304347826088E-2</v>
      </c>
      <c r="U233" s="6">
        <v>0.1216086956521739</v>
      </c>
      <c r="V233" s="6">
        <v>3.1869565217391305</v>
      </c>
      <c r="W233" s="6">
        <v>3.4826086956521745</v>
      </c>
      <c r="X233" s="6">
        <v>60.826086956521742</v>
      </c>
      <c r="Y233" s="15">
        <v>0.10230887096774194</v>
      </c>
      <c r="Z233" s="15">
        <v>8.7201369863013689E-2</v>
      </c>
      <c r="AA233" s="6">
        <v>0.55766666666666664</v>
      </c>
      <c r="AB233" s="6">
        <v>45.366666666666667</v>
      </c>
      <c r="AC233" s="6">
        <v>2.9233333333333342</v>
      </c>
      <c r="AD233" s="6">
        <v>6.1565517241379286</v>
      </c>
      <c r="AE233" s="6">
        <v>4.3250000000000002</v>
      </c>
      <c r="AF233" s="6">
        <v>0.12344444444444445</v>
      </c>
      <c r="AG233" s="6">
        <v>2.5259259259259266E-2</v>
      </c>
      <c r="AH233" s="6">
        <v>6.4640000000000001E-3</v>
      </c>
      <c r="AI233" s="6">
        <v>2.2277777777777779</v>
      </c>
      <c r="AJ233" s="6">
        <v>7.0159999999999991</v>
      </c>
      <c r="AK233">
        <v>27.851851851851851</v>
      </c>
      <c r="AL233">
        <v>6.8260869565217385E-5</v>
      </c>
      <c r="AM233">
        <v>0</v>
      </c>
      <c r="AR233" t="str">
        <v>Old Perlican</v>
      </c>
    </row>
    <row r="234" spans="8:44" x14ac:dyDescent="0.25">
      <c r="H234" t="s">
        <v>383</v>
      </c>
      <c r="I234" t="s">
        <v>383</v>
      </c>
      <c r="J234" t="s">
        <v>835</v>
      </c>
      <c r="K234" t="s">
        <v>1458</v>
      </c>
      <c r="L234" t="s">
        <v>579</v>
      </c>
      <c r="M234" s="6">
        <v>223</v>
      </c>
      <c r="N234" s="9">
        <v>0.36599999999999999</v>
      </c>
      <c r="O234" s="11">
        <v>7.5120000000000005</v>
      </c>
      <c r="P234" s="11">
        <v>3.16</v>
      </c>
      <c r="Q234" s="9">
        <v>6.3439999999999985</v>
      </c>
      <c r="R234" s="11">
        <v>6.5679999999999996</v>
      </c>
      <c r="S234" s="6">
        <v>2.0400000000000001E-2</v>
      </c>
      <c r="T234" s="6">
        <v>1.4760000000000001E-3</v>
      </c>
      <c r="U234" s="6">
        <v>0.11304000000000002</v>
      </c>
      <c r="V234" s="6">
        <v>1.8559999999999999</v>
      </c>
      <c r="W234" s="6">
        <v>3.0840000000000005</v>
      </c>
      <c r="X234" s="6">
        <v>37</v>
      </c>
      <c r="Y234" s="15">
        <v>3.5940000000000007E-2</v>
      </c>
      <c r="Z234" s="15">
        <v>4.691833333333334E-2</v>
      </c>
      <c r="AA234" s="6">
        <v>0.32800000000000001</v>
      </c>
      <c r="AB234" s="6">
        <v>9</v>
      </c>
      <c r="AC234" s="6">
        <v>4.1533333333333333</v>
      </c>
      <c r="AD234" s="6">
        <v>6.5260000000000007</v>
      </c>
      <c r="AE234" s="6">
        <v>7.56</v>
      </c>
      <c r="AF234" s="6">
        <v>1.1150000000000002E-2</v>
      </c>
      <c r="AG234" s="6">
        <v>7.1150000000000007E-3</v>
      </c>
      <c r="AH234" s="6">
        <v>2.0555555555555557E-3</v>
      </c>
      <c r="AI234" s="6">
        <v>2.5335000000000001</v>
      </c>
      <c r="AJ234" s="6">
        <v>3.2849999999999993</v>
      </c>
      <c r="AK234">
        <v>32</v>
      </c>
      <c r="AL234">
        <v>1.7223999999999996E-3</v>
      </c>
      <c r="AM234">
        <v>0</v>
      </c>
      <c r="AR234" t="str">
        <v>O'Regans East</v>
      </c>
    </row>
    <row r="235" spans="8:44" x14ac:dyDescent="0.25">
      <c r="H235" t="s">
        <v>836</v>
      </c>
      <c r="I235" t="s">
        <v>384</v>
      </c>
      <c r="J235" t="s">
        <v>837</v>
      </c>
      <c r="K235" t="s">
        <v>1459</v>
      </c>
      <c r="L235" t="s">
        <v>579</v>
      </c>
      <c r="M235" s="6">
        <v>450</v>
      </c>
      <c r="N235" s="9">
        <v>0.38578947368421046</v>
      </c>
      <c r="O235" s="11">
        <v>20.078947368421051</v>
      </c>
      <c r="P235" s="11">
        <v>2.2657894736842104</v>
      </c>
      <c r="Q235" s="9">
        <v>5.4071052631578942</v>
      </c>
      <c r="R235" s="11">
        <v>3.0263157894736841</v>
      </c>
      <c r="S235" s="6">
        <v>0.26236842105263164</v>
      </c>
      <c r="T235" s="6">
        <v>1.5342105263157896E-2</v>
      </c>
      <c r="U235" s="6">
        <v>0.36158157894736853</v>
      </c>
      <c r="V235" s="6">
        <v>0.93421052631578949</v>
      </c>
      <c r="W235" s="6">
        <v>5.102631578947368</v>
      </c>
      <c r="X235" s="6">
        <v>35.684210526315788</v>
      </c>
      <c r="Y235" s="15">
        <v>0.16947615384615383</v>
      </c>
      <c r="Z235" s="15">
        <v>0.34265555555555555</v>
      </c>
      <c r="AA235" s="6">
        <v>0.7214285714285712</v>
      </c>
      <c r="AB235" s="6">
        <v>76.785714285714292</v>
      </c>
      <c r="AC235" s="6">
        <v>1.2321428571428572</v>
      </c>
      <c r="AD235" s="6">
        <v>5.7142857142857153</v>
      </c>
      <c r="AE235" s="6">
        <v>1.92</v>
      </c>
      <c r="AF235" s="6">
        <v>0.39749999999999996</v>
      </c>
      <c r="AG235" s="6">
        <v>3.1928571428571438E-2</v>
      </c>
      <c r="AH235" s="6">
        <v>1.3442857142857145E-3</v>
      </c>
      <c r="AI235" s="6">
        <v>2.8464285714285715</v>
      </c>
      <c r="AJ235" s="6">
        <v>8.5458333333333343</v>
      </c>
      <c r="AK235">
        <v>29</v>
      </c>
      <c r="AL235">
        <v>7.6736842105263171E-4</v>
      </c>
      <c r="AM235">
        <v>0</v>
      </c>
      <c r="AR235" t="str">
        <v>Pacquet</v>
      </c>
    </row>
    <row r="236" spans="8:44" x14ac:dyDescent="0.25">
      <c r="H236" t="s">
        <v>836</v>
      </c>
      <c r="I236" t="s">
        <v>385</v>
      </c>
      <c r="J236" t="s">
        <v>837</v>
      </c>
      <c r="K236" t="s">
        <v>1459</v>
      </c>
      <c r="L236" t="s">
        <v>579</v>
      </c>
      <c r="M236" s="6">
        <v>450</v>
      </c>
      <c r="N236" s="9">
        <v>0.38578947368421046</v>
      </c>
      <c r="O236" s="11">
        <v>20.078947368421051</v>
      </c>
      <c r="P236" s="11">
        <v>2.2657894736842104</v>
      </c>
      <c r="Q236" s="9">
        <v>5.4071052631578942</v>
      </c>
      <c r="R236" s="11">
        <v>3.0263157894736841</v>
      </c>
      <c r="S236" s="6">
        <v>0.26236842105263164</v>
      </c>
      <c r="T236" s="6">
        <v>1.5342105263157896E-2</v>
      </c>
      <c r="U236" s="6">
        <v>0.36158157894736853</v>
      </c>
      <c r="V236" s="6">
        <v>0.93421052631578949</v>
      </c>
      <c r="W236" s="6">
        <v>5.102631578947368</v>
      </c>
      <c r="X236" s="6">
        <v>35.684210526315788</v>
      </c>
      <c r="Y236" s="15">
        <v>0.16947615384615383</v>
      </c>
      <c r="Z236" s="15">
        <v>0.34265555555555555</v>
      </c>
      <c r="AA236" s="6">
        <v>0.7214285714285712</v>
      </c>
      <c r="AB236" s="6">
        <v>76.785714285714292</v>
      </c>
      <c r="AC236" s="6">
        <v>1.2321428571428572</v>
      </c>
      <c r="AD236" s="6">
        <v>5.7142857142857153</v>
      </c>
      <c r="AE236" s="6">
        <v>1.92</v>
      </c>
      <c r="AF236" s="6">
        <v>0.39749999999999996</v>
      </c>
      <c r="AG236" s="6">
        <v>3.1928571428571438E-2</v>
      </c>
      <c r="AH236" s="6">
        <v>1.3442857142857145E-3</v>
      </c>
      <c r="AI236" s="6">
        <v>2.8464285714285715</v>
      </c>
      <c r="AJ236" s="6">
        <v>8.5458333333333343</v>
      </c>
      <c r="AK236">
        <v>29</v>
      </c>
      <c r="AL236">
        <v>7.6736842105263171E-4</v>
      </c>
      <c r="AM236">
        <v>0</v>
      </c>
      <c r="AR236" t="str">
        <v>Paradise</v>
      </c>
    </row>
    <row r="237" spans="8:44" x14ac:dyDescent="0.25">
      <c r="H237" t="s">
        <v>838</v>
      </c>
      <c r="I237" t="s">
        <v>386</v>
      </c>
      <c r="J237" t="s">
        <v>839</v>
      </c>
      <c r="K237" t="s">
        <v>1460</v>
      </c>
      <c r="L237" t="s">
        <v>579</v>
      </c>
      <c r="M237" s="6">
        <v>133</v>
      </c>
      <c r="N237" s="9">
        <v>0.50681818181818195</v>
      </c>
      <c r="O237" s="11">
        <v>11.945454545454545</v>
      </c>
      <c r="P237" s="11">
        <v>28.772727272727273</v>
      </c>
      <c r="Q237" s="9">
        <v>7.3940909090909113</v>
      </c>
      <c r="R237" s="11">
        <v>40.954545454545453</v>
      </c>
      <c r="S237" s="6">
        <v>3.2545454545454551E-2</v>
      </c>
      <c r="T237" s="6">
        <v>3.0045454545454552E-2</v>
      </c>
      <c r="U237" s="6">
        <v>7.4136363636363662E-3</v>
      </c>
      <c r="V237" s="6">
        <v>6.5636363636363626</v>
      </c>
      <c r="W237" s="6">
        <v>6.8636363636363633</v>
      </c>
      <c r="X237" s="6">
        <v>161.31818181818181</v>
      </c>
      <c r="Y237" s="15">
        <v>0.12874175824175824</v>
      </c>
      <c r="Z237" s="15">
        <v>0.10367666666666667</v>
      </c>
      <c r="AA237" s="6">
        <v>0.61047619047619051</v>
      </c>
      <c r="AB237" s="6">
        <v>21.476190476190474</v>
      </c>
      <c r="AC237" s="6">
        <v>27.080952380952379</v>
      </c>
      <c r="AD237" s="6">
        <v>7.0466666666666677</v>
      </c>
      <c r="AE237" s="6">
        <v>36.307692307692307</v>
      </c>
      <c r="AF237" s="6">
        <v>5.733333333333334E-2</v>
      </c>
      <c r="AG237" s="6">
        <v>5.6238095238095233E-2</v>
      </c>
      <c r="AH237" s="6">
        <v>3.2410526315789475E-3</v>
      </c>
      <c r="AI237" s="6">
        <v>7.3347619047619048</v>
      </c>
      <c r="AJ237" s="6">
        <v>5.5277777777777777</v>
      </c>
      <c r="AK237">
        <v>133.28571428571428</v>
      </c>
      <c r="AL237">
        <v>0</v>
      </c>
      <c r="AM237">
        <v>0</v>
      </c>
      <c r="AR237" t="str">
        <v>Parkers Cove</v>
      </c>
    </row>
    <row r="238" spans="8:44" x14ac:dyDescent="0.25">
      <c r="H238" t="s">
        <v>387</v>
      </c>
      <c r="I238" t="s">
        <v>387</v>
      </c>
      <c r="J238" t="s">
        <v>840</v>
      </c>
      <c r="K238" t="s">
        <v>1461</v>
      </c>
      <c r="L238" t="s">
        <v>579</v>
      </c>
      <c r="M238" s="6">
        <v>402</v>
      </c>
      <c r="N238" s="9">
        <v>0.52409090909090927</v>
      </c>
      <c r="O238" s="11">
        <v>8.6954545454545453</v>
      </c>
      <c r="P238" s="11">
        <v>10.195454545454545</v>
      </c>
      <c r="Q238" s="9">
        <v>6.96</v>
      </c>
      <c r="R238" s="11">
        <v>8.2636363636363637</v>
      </c>
      <c r="S238" s="6">
        <v>8.1818181818181807E-3</v>
      </c>
      <c r="T238" s="6">
        <v>1.5377272727272727E-2</v>
      </c>
      <c r="U238" s="6">
        <v>7.7500000000000017E-3</v>
      </c>
      <c r="V238" s="6">
        <v>1.8090909090909089</v>
      </c>
      <c r="W238" s="6">
        <v>3.8818181818181827</v>
      </c>
      <c r="X238" s="6">
        <v>29.545454545454547</v>
      </c>
      <c r="Y238" s="15">
        <v>4.5272164948453611E-2</v>
      </c>
      <c r="Z238" s="15">
        <v>4.4116666666666658E-2</v>
      </c>
      <c r="AA238" s="6">
        <v>0.5971428571428572</v>
      </c>
      <c r="AB238" s="6">
        <v>14.976190476190476</v>
      </c>
      <c r="AC238" s="6">
        <v>8.4252631578947366</v>
      </c>
      <c r="AD238" s="6">
        <v>6.7938095238095233</v>
      </c>
      <c r="AE238" s="6">
        <v>7.7230769230769232</v>
      </c>
      <c r="AF238" s="6">
        <v>2.9499999999999998E-2</v>
      </c>
      <c r="AG238" s="6">
        <v>3.2380952380952378E-2</v>
      </c>
      <c r="AH238" s="6">
        <v>1.9642857142857144E-3</v>
      </c>
      <c r="AI238" s="6">
        <v>2.7038095238095243</v>
      </c>
      <c r="AJ238" s="6">
        <v>3.6761904761904765</v>
      </c>
      <c r="AK238">
        <v>23.411764705882351</v>
      </c>
      <c r="AL238">
        <v>0</v>
      </c>
      <c r="AM238">
        <v>0</v>
      </c>
      <c r="AR238" t="str">
        <v>Parson's Pond</v>
      </c>
    </row>
    <row r="239" spans="8:44" x14ac:dyDescent="0.25">
      <c r="H239" t="s">
        <v>155</v>
      </c>
      <c r="I239" t="s">
        <v>155</v>
      </c>
      <c r="J239" t="s">
        <v>613</v>
      </c>
      <c r="K239" t="s">
        <v>1462</v>
      </c>
      <c r="L239" t="s">
        <v>241</v>
      </c>
      <c r="M239" s="6">
        <v>260</v>
      </c>
      <c r="N239" s="9">
        <v>0.328125</v>
      </c>
      <c r="O239" s="11">
        <v>1.75</v>
      </c>
      <c r="P239" s="11">
        <v>86</v>
      </c>
      <c r="Q239" s="9">
        <v>8.567499999999999</v>
      </c>
      <c r="R239" s="11">
        <v>18.5</v>
      </c>
      <c r="S239" s="6">
        <v>1.3125000000000001E-2</v>
      </c>
      <c r="T239" s="6">
        <v>0</v>
      </c>
      <c r="U239" s="6">
        <v>1.5468750000000001E-3</v>
      </c>
      <c r="V239" s="6">
        <v>19.425000000000001</v>
      </c>
      <c r="W239" s="6">
        <v>0.21437500000000001</v>
      </c>
      <c r="X239" s="6">
        <v>223.8125</v>
      </c>
      <c r="Y239" s="15">
        <v>0</v>
      </c>
      <c r="Z239" s="15">
        <v>0</v>
      </c>
      <c r="AA239" s="6">
        <v>0.28272727272727277</v>
      </c>
      <c r="AB239" s="6">
        <v>0.18181818181818182</v>
      </c>
      <c r="AC239" s="6">
        <v>85.63636363636364</v>
      </c>
      <c r="AD239" s="6">
        <v>8.85</v>
      </c>
      <c r="AE239" s="6">
        <v>6.290909090909091</v>
      </c>
      <c r="AF239" s="6">
        <v>9.5454545454545462E-3</v>
      </c>
      <c r="AG239" s="6">
        <v>1.1818181818181819E-3</v>
      </c>
      <c r="AH239" s="6">
        <v>1.872727272727273E-4</v>
      </c>
      <c r="AI239" s="6">
        <v>24.827272727272728</v>
      </c>
      <c r="AJ239" s="6">
        <v>4.5454545454545456E-2</v>
      </c>
      <c r="AK239">
        <v>253.90909090909091</v>
      </c>
      <c r="AL239">
        <v>0</v>
      </c>
      <c r="AM239">
        <v>1.3125000000000001E-3</v>
      </c>
      <c r="AR239" t="str">
        <v>Pasadena</v>
      </c>
    </row>
    <row r="240" spans="8:44" x14ac:dyDescent="0.25">
      <c r="H240" t="s">
        <v>157</v>
      </c>
      <c r="I240" t="s">
        <v>157</v>
      </c>
      <c r="J240" t="s">
        <v>841</v>
      </c>
      <c r="K240" t="s">
        <v>1463</v>
      </c>
      <c r="L240" t="s">
        <v>241</v>
      </c>
      <c r="M240" s="6">
        <v>1995</v>
      </c>
      <c r="N240" s="9">
        <v>0.71882352941176464</v>
      </c>
      <c r="O240" s="11">
        <v>1.5941176470588236</v>
      </c>
      <c r="P240" s="11">
        <v>99.117647058823536</v>
      </c>
      <c r="Q240" s="9">
        <v>8.264705882352942</v>
      </c>
      <c r="R240" s="11">
        <v>64.058823529411768</v>
      </c>
      <c r="S240" s="6">
        <v>4.9411764705882344E-3</v>
      </c>
      <c r="T240" s="6">
        <v>1.9235294117647059E-3</v>
      </c>
      <c r="U240" s="6">
        <v>1.2994117647058824E-2</v>
      </c>
      <c r="V240" s="6">
        <v>7.8647058823529408</v>
      </c>
      <c r="W240" s="6">
        <v>0.92470588235294116</v>
      </c>
      <c r="X240" s="6">
        <v>161.1764705882353</v>
      </c>
      <c r="Y240" s="15">
        <v>1.8525E-2</v>
      </c>
      <c r="Z240" s="15">
        <v>4.4529411764705883E-3</v>
      </c>
      <c r="AA240" s="6">
        <v>0.66318181818181809</v>
      </c>
      <c r="AB240" s="6">
        <v>0.5</v>
      </c>
      <c r="AC240" s="6">
        <v>107.81818181818181</v>
      </c>
      <c r="AD240" s="6">
        <v>8.086363636363636</v>
      </c>
      <c r="AE240" s="6">
        <v>83.181818181818187</v>
      </c>
      <c r="AF240" s="6">
        <v>2.5909090909090913E-2</v>
      </c>
      <c r="AG240" s="6">
        <v>1.818181818181818E-3</v>
      </c>
      <c r="AH240" s="6">
        <v>2.072727272727273E-3</v>
      </c>
      <c r="AI240" s="6">
        <v>7.7</v>
      </c>
      <c r="AJ240" s="6">
        <v>0.62999999999999989</v>
      </c>
      <c r="AK240">
        <v>169.5</v>
      </c>
      <c r="AL240">
        <v>3.0588235294117644E-5</v>
      </c>
      <c r="AM240">
        <v>6.9411764705882379E-3</v>
      </c>
      <c r="AR240" t="str">
        <v>Peterview</v>
      </c>
    </row>
    <row r="241" spans="8:44" x14ac:dyDescent="0.25">
      <c r="H241" t="s">
        <v>157</v>
      </c>
      <c r="I241" t="s">
        <v>157</v>
      </c>
      <c r="J241" t="s">
        <v>842</v>
      </c>
      <c r="K241" t="s">
        <v>1464</v>
      </c>
      <c r="L241" t="s">
        <v>241</v>
      </c>
      <c r="M241" s="6">
        <v>1995</v>
      </c>
      <c r="N241" s="9">
        <v>0.52111111111111108</v>
      </c>
      <c r="O241" s="11">
        <v>3.6277777777777778</v>
      </c>
      <c r="P241" s="11">
        <v>147.16666666666666</v>
      </c>
      <c r="Q241" s="9">
        <v>8.0516666666666676</v>
      </c>
      <c r="R241" s="11">
        <v>152.38888888888889</v>
      </c>
      <c r="S241" s="6">
        <v>4.611111111111111E-3</v>
      </c>
      <c r="T241" s="6">
        <v>7.1111111111111115E-3</v>
      </c>
      <c r="U241" s="6">
        <v>1.6716666666666671E-2</v>
      </c>
      <c r="V241" s="6">
        <v>18.555555555555557</v>
      </c>
      <c r="W241" s="6">
        <v>3.1277777777777782</v>
      </c>
      <c r="X241" s="6">
        <v>293.55555555555554</v>
      </c>
      <c r="Y241" s="15">
        <v>8.5591379310344828E-2</v>
      </c>
      <c r="Z241" s="15">
        <v>5.9115384615384632E-2</v>
      </c>
      <c r="AA241" s="6">
        <v>1.5153846153846153</v>
      </c>
      <c r="AB241" s="6">
        <v>1.7153846153846155</v>
      </c>
      <c r="AC241" s="6">
        <v>109.69230769230769</v>
      </c>
      <c r="AD241" s="6">
        <v>7.9046153846153846</v>
      </c>
      <c r="AE241" s="6">
        <v>97.769230769230774</v>
      </c>
      <c r="AF241" s="6">
        <v>2.0384615384615386E-2</v>
      </c>
      <c r="AG241" s="6">
        <v>5.7692307692307687E-4</v>
      </c>
      <c r="AH241" s="6">
        <v>4.7846153846153846E-3</v>
      </c>
      <c r="AI241" s="6">
        <v>9.5846153846153843</v>
      </c>
      <c r="AJ241" s="6">
        <v>1.5769230769230771</v>
      </c>
      <c r="AK241">
        <v>192</v>
      </c>
      <c r="AL241">
        <v>3.111111111111111E-5</v>
      </c>
      <c r="AM241">
        <v>1.2055555555555559E-3</v>
      </c>
      <c r="AR241" t="str">
        <v>Petit Forte</v>
      </c>
    </row>
    <row r="242" spans="8:44" x14ac:dyDescent="0.25">
      <c r="H242" t="s">
        <v>157</v>
      </c>
      <c r="I242" t="s">
        <v>157</v>
      </c>
      <c r="J242" t="s">
        <v>843</v>
      </c>
      <c r="K242" t="s">
        <v>1465</v>
      </c>
      <c r="L242" t="s">
        <v>241</v>
      </c>
      <c r="M242" s="6">
        <v>1995</v>
      </c>
      <c r="N242" s="9">
        <v>0.57238095238095243</v>
      </c>
      <c r="O242" s="11">
        <v>2.4857142857142858</v>
      </c>
      <c r="P242" s="11">
        <v>97.238095238095241</v>
      </c>
      <c r="Q242" s="9">
        <v>7.8128571428571423</v>
      </c>
      <c r="R242" s="11">
        <v>105.80952380952381</v>
      </c>
      <c r="S242" s="6">
        <v>7.1428571428571435E-3</v>
      </c>
      <c r="T242" s="6">
        <v>3.0476190476190477E-3</v>
      </c>
      <c r="U242" s="6">
        <v>0.19000000000000003</v>
      </c>
      <c r="V242" s="6">
        <v>13.095238095238095</v>
      </c>
      <c r="W242" s="6">
        <v>1.9261904761904762</v>
      </c>
      <c r="X242" s="6">
        <v>215.8095238095238</v>
      </c>
      <c r="Y242" s="15">
        <v>5.0528571428571437E-2</v>
      </c>
      <c r="Z242" s="15">
        <v>3.2554615384615383E-2</v>
      </c>
      <c r="AA242" s="6">
        <v>1.8495555555555554</v>
      </c>
      <c r="AB242" s="6">
        <v>4.0177777777777779</v>
      </c>
      <c r="AC242" s="6">
        <v>94.355555555555554</v>
      </c>
      <c r="AD242" s="6">
        <v>7.6675555555555519</v>
      </c>
      <c r="AE242" s="6">
        <v>94.066666666666663</v>
      </c>
      <c r="AF242" s="6">
        <v>0.34966666666666663</v>
      </c>
      <c r="AG242" s="6">
        <v>0.93168888888888879</v>
      </c>
      <c r="AH242" s="6">
        <v>7.3088888888888917E-3</v>
      </c>
      <c r="AI242" s="6">
        <v>13.155555555555555</v>
      </c>
      <c r="AJ242" s="6">
        <v>1.8522222222222218</v>
      </c>
      <c r="AK242">
        <v>183.2</v>
      </c>
      <c r="AL242">
        <v>4.8142857142857145E-4</v>
      </c>
      <c r="AM242">
        <v>6.2380952380952388E-4</v>
      </c>
      <c r="AR242" t="str">
        <v>Petley</v>
      </c>
    </row>
    <row r="243" spans="8:44" x14ac:dyDescent="0.25">
      <c r="H243" t="s">
        <v>158</v>
      </c>
      <c r="I243" t="s">
        <v>138</v>
      </c>
      <c r="J243" t="s">
        <v>844</v>
      </c>
      <c r="K243" t="s">
        <v>1466</v>
      </c>
      <c r="L243" t="s">
        <v>241</v>
      </c>
      <c r="M243" s="6">
        <v>174</v>
      </c>
      <c r="N243" s="9">
        <v>1.9</v>
      </c>
      <c r="O243" s="11">
        <v>0.70588235294117652</v>
      </c>
      <c r="P243" s="11">
        <v>38.352941176470587</v>
      </c>
      <c r="Q243" s="9">
        <v>7.0282352941176471</v>
      </c>
      <c r="R243" s="11">
        <v>31.294117647058822</v>
      </c>
      <c r="S243" s="6">
        <v>1.2941176470588235E-2</v>
      </c>
      <c r="T243" s="6">
        <v>8.2941176470588233E-4</v>
      </c>
      <c r="U243" s="6">
        <v>3.0352941176470583E-2</v>
      </c>
      <c r="V243" s="6">
        <v>3.6823529411764704</v>
      </c>
      <c r="W243" s="6">
        <v>0.7888235294117647</v>
      </c>
      <c r="X243" s="6">
        <v>75.352941176470594</v>
      </c>
      <c r="Y243" s="15">
        <v>3.2566666666666664E-3</v>
      </c>
      <c r="Z243" s="15">
        <v>0</v>
      </c>
      <c r="AA243" s="6">
        <v>2.7416666666666667</v>
      </c>
      <c r="AB243" s="6">
        <v>0.33333333333333331</v>
      </c>
      <c r="AC243" s="6">
        <v>33</v>
      </c>
      <c r="AD243" s="6">
        <v>6.6825000000000001</v>
      </c>
      <c r="AE243" s="6">
        <v>25</v>
      </c>
      <c r="AF243" s="6">
        <v>3.0833333333333338E-2</v>
      </c>
      <c r="AG243" s="6">
        <v>2.5416666666666665E-3</v>
      </c>
      <c r="AH243" s="6">
        <v>6.1249999999999994E-3</v>
      </c>
      <c r="AI243" s="6">
        <v>4.2833333333333332</v>
      </c>
      <c r="AJ243" s="6">
        <v>1.2374999999999998</v>
      </c>
      <c r="AK243">
        <v>64.25</v>
      </c>
      <c r="AL243">
        <v>5.9117647058823527E-4</v>
      </c>
      <c r="AM243">
        <v>0</v>
      </c>
      <c r="AR243" t="str">
        <v>Petty Harbour-Maddox Cove</v>
      </c>
    </row>
    <row r="244" spans="8:44" x14ac:dyDescent="0.25">
      <c r="H244" t="s">
        <v>158</v>
      </c>
      <c r="I244" t="s">
        <v>158</v>
      </c>
      <c r="J244" t="s">
        <v>845</v>
      </c>
      <c r="K244" t="s">
        <v>1467</v>
      </c>
      <c r="L244" t="s">
        <v>241</v>
      </c>
      <c r="M244" s="6">
        <v>174</v>
      </c>
      <c r="N244" s="9">
        <v>0.56176470588235294</v>
      </c>
      <c r="O244" s="11">
        <v>0.70588235294117652</v>
      </c>
      <c r="P244" s="11">
        <v>77.352941176470594</v>
      </c>
      <c r="Q244" s="9">
        <v>7.7852941176470587</v>
      </c>
      <c r="R244" s="11">
        <v>58.352941176470587</v>
      </c>
      <c r="S244" s="6">
        <v>4.1176470588235297E-3</v>
      </c>
      <c r="T244" s="6">
        <v>1E-3</v>
      </c>
      <c r="U244" s="6">
        <v>0.15482352941176469</v>
      </c>
      <c r="V244" s="6">
        <v>3.4647058823529413</v>
      </c>
      <c r="W244" s="6">
        <v>0.37529411764705883</v>
      </c>
      <c r="X244" s="6">
        <v>120.88235294117646</v>
      </c>
      <c r="Y244" s="15">
        <v>6.3E-3</v>
      </c>
      <c r="Z244" s="15">
        <v>0</v>
      </c>
      <c r="AA244" s="6">
        <v>0.32500000000000001</v>
      </c>
      <c r="AB244" s="6">
        <v>0.8</v>
      </c>
      <c r="AC244" s="6">
        <v>76.599999999999994</v>
      </c>
      <c r="AD244" s="6">
        <v>7.4209999999999994</v>
      </c>
      <c r="AE244" s="6">
        <v>59.2</v>
      </c>
      <c r="AF244" s="6">
        <v>1.0500000000000001E-2</v>
      </c>
      <c r="AG244" s="6">
        <v>1.1550000000000001E-2</v>
      </c>
      <c r="AH244" s="6">
        <v>1.2900000000000001E-3</v>
      </c>
      <c r="AI244" s="6">
        <v>4.26</v>
      </c>
      <c r="AJ244" s="6">
        <v>0.85</v>
      </c>
      <c r="AK244">
        <v>116.6</v>
      </c>
      <c r="AL244">
        <v>0</v>
      </c>
      <c r="AM244">
        <v>6.0000000000000006E-4</v>
      </c>
      <c r="AR244" t="str">
        <v>Phillips Head</v>
      </c>
    </row>
    <row r="245" spans="8:44" x14ac:dyDescent="0.25">
      <c r="H245" t="s">
        <v>388</v>
      </c>
      <c r="I245" t="s">
        <v>388</v>
      </c>
      <c r="J245" t="s">
        <v>846</v>
      </c>
      <c r="K245" t="s">
        <v>1468</v>
      </c>
      <c r="L245" t="s">
        <v>579</v>
      </c>
      <c r="M245" s="6">
        <v>556</v>
      </c>
      <c r="N245" s="9">
        <v>0.66999999999999982</v>
      </c>
      <c r="O245" s="11">
        <v>19.782608695652176</v>
      </c>
      <c r="P245" s="11">
        <v>2.008695652173913</v>
      </c>
      <c r="Q245" s="9">
        <v>6.4830434782608704</v>
      </c>
      <c r="R245" s="11">
        <v>5.4391304347826086</v>
      </c>
      <c r="S245" s="6">
        <v>0.11160869565217393</v>
      </c>
      <c r="T245" s="6">
        <v>5.1347826086956521E-3</v>
      </c>
      <c r="U245" s="6">
        <v>0.10760869565217392</v>
      </c>
      <c r="V245" s="6">
        <v>0.44347826086956521</v>
      </c>
      <c r="W245" s="6">
        <v>4.2565217391304353</v>
      </c>
      <c r="X245" s="6">
        <v>18.913043478260871</v>
      </c>
      <c r="Y245" s="15">
        <v>7.060746268656716E-2</v>
      </c>
      <c r="Z245" s="15">
        <v>8.16344262295082E-2</v>
      </c>
      <c r="AA245" s="6">
        <v>0.69470588235294106</v>
      </c>
      <c r="AB245" s="6">
        <v>23.764705882352942</v>
      </c>
      <c r="AC245" s="6">
        <v>1.0941176470588236</v>
      </c>
      <c r="AD245" s="6">
        <v>6.3611764705882363</v>
      </c>
      <c r="AE245" s="6">
        <v>3.0375000000000001</v>
      </c>
      <c r="AF245" s="6">
        <v>6.6411764705882365E-2</v>
      </c>
      <c r="AG245" s="6">
        <v>3.8999999999999998E-3</v>
      </c>
      <c r="AH245" s="6">
        <v>7.8647058823529408E-4</v>
      </c>
      <c r="AI245" s="6">
        <v>1.2352941176470589</v>
      </c>
      <c r="AJ245" s="6">
        <v>3.9823529411764698</v>
      </c>
      <c r="AK245">
        <v>14.529411764705882</v>
      </c>
      <c r="AL245">
        <v>1.4313043478260874E-3</v>
      </c>
      <c r="AM245">
        <v>0</v>
      </c>
      <c r="AR245" t="str">
        <v>Piccadilly Head</v>
      </c>
    </row>
    <row r="246" spans="8:44" x14ac:dyDescent="0.25">
      <c r="H246" t="s">
        <v>389</v>
      </c>
      <c r="I246" t="s">
        <v>389</v>
      </c>
      <c r="J246" t="s">
        <v>847</v>
      </c>
      <c r="K246" t="s">
        <v>1469</v>
      </c>
      <c r="L246" t="s">
        <v>579</v>
      </c>
      <c r="M246" s="6">
        <v>221</v>
      </c>
      <c r="N246" s="9">
        <v>0.51590909090909109</v>
      </c>
      <c r="O246" s="11">
        <v>24.295454545454547</v>
      </c>
      <c r="P246" s="11">
        <v>3.6431818181818185</v>
      </c>
      <c r="Q246" s="9">
        <v>6.4074999999999989</v>
      </c>
      <c r="R246" s="11">
        <v>2.7931818181818184</v>
      </c>
      <c r="S246" s="6">
        <v>0.14045454545454547</v>
      </c>
      <c r="T246" s="6">
        <v>8.5295454545454546E-3</v>
      </c>
      <c r="U246" s="6">
        <v>6.6840909090909062E-2</v>
      </c>
      <c r="V246" s="6">
        <v>9.3181818181818171E-2</v>
      </c>
      <c r="W246" s="6">
        <v>3.4013636363636355</v>
      </c>
      <c r="X246" s="6">
        <v>11.925000000000001</v>
      </c>
      <c r="Y246" s="15">
        <v>7.9498705035971229E-2</v>
      </c>
      <c r="Z246" s="15">
        <v>4.5565178571428576E-2</v>
      </c>
      <c r="AA246" s="6">
        <v>1.138461538461538</v>
      </c>
      <c r="AB246" s="6">
        <v>49.384615384615387</v>
      </c>
      <c r="AC246" s="6">
        <v>5.6153846153846141</v>
      </c>
      <c r="AD246" s="6">
        <v>6.5253846153846151</v>
      </c>
      <c r="AE246" s="6">
        <v>4.5909090909090908</v>
      </c>
      <c r="AF246" s="6">
        <v>0.17038461538461541</v>
      </c>
      <c r="AG246" s="6">
        <v>2.0230769230769236E-2</v>
      </c>
      <c r="AH246" s="6">
        <v>1.0384615384615387E-3</v>
      </c>
      <c r="AI246" s="6">
        <v>1</v>
      </c>
      <c r="AJ246" s="6">
        <v>6.1769230769230781</v>
      </c>
      <c r="AK246">
        <v>18.53846153846154</v>
      </c>
      <c r="AL246">
        <v>5.6613636363636371E-4</v>
      </c>
      <c r="AM246">
        <v>0</v>
      </c>
      <c r="AR246" t="str">
        <v>Piccadilly Slant-Abraham's Cove</v>
      </c>
    </row>
    <row r="247" spans="8:44" x14ac:dyDescent="0.25">
      <c r="H247" t="s">
        <v>389</v>
      </c>
      <c r="I247" t="s">
        <v>390</v>
      </c>
      <c r="J247" t="s">
        <v>847</v>
      </c>
      <c r="K247" t="s">
        <v>1469</v>
      </c>
      <c r="L247" t="s">
        <v>579</v>
      </c>
      <c r="M247" s="6">
        <v>221</v>
      </c>
      <c r="N247" s="9">
        <v>0.51590909090909109</v>
      </c>
      <c r="O247" s="11">
        <v>24.295454545454547</v>
      </c>
      <c r="P247" s="11">
        <v>3.6431818181818185</v>
      </c>
      <c r="Q247" s="9">
        <v>6.4074999999999989</v>
      </c>
      <c r="R247" s="11">
        <v>2.7931818181818184</v>
      </c>
      <c r="S247" s="6">
        <v>0.14045454545454547</v>
      </c>
      <c r="T247" s="6">
        <v>8.5295454545454546E-3</v>
      </c>
      <c r="U247" s="6">
        <v>6.6840909090909062E-2</v>
      </c>
      <c r="V247" s="6">
        <v>9.3181818181818171E-2</v>
      </c>
      <c r="W247" s="6">
        <v>3.4013636363636355</v>
      </c>
      <c r="X247" s="6">
        <v>11.925000000000001</v>
      </c>
      <c r="Y247" s="15">
        <v>7.9498705035971229E-2</v>
      </c>
      <c r="Z247" s="15">
        <v>4.5565178571428576E-2</v>
      </c>
      <c r="AA247" s="6">
        <v>1.138461538461538</v>
      </c>
      <c r="AB247" s="6">
        <v>49.384615384615387</v>
      </c>
      <c r="AC247" s="6">
        <v>5.6153846153846141</v>
      </c>
      <c r="AD247" s="6">
        <v>6.5253846153846151</v>
      </c>
      <c r="AE247" s="6">
        <v>4.5909090909090908</v>
      </c>
      <c r="AF247" s="6">
        <v>0.17038461538461541</v>
      </c>
      <c r="AG247" s="6">
        <v>2.0230769230769236E-2</v>
      </c>
      <c r="AH247" s="6">
        <v>1.0384615384615387E-3</v>
      </c>
      <c r="AI247" s="6">
        <v>1</v>
      </c>
      <c r="AJ247" s="6">
        <v>6.1769230769230781</v>
      </c>
      <c r="AK247">
        <v>18.53846153846154</v>
      </c>
      <c r="AL247">
        <v>5.6613636363636371E-4</v>
      </c>
      <c r="AM247">
        <v>0</v>
      </c>
      <c r="AR247" t="str">
        <v>Pidgeon Cove-St. Barbe</v>
      </c>
    </row>
    <row r="248" spans="8:44" x14ac:dyDescent="0.25">
      <c r="H248" t="s">
        <v>391</v>
      </c>
      <c r="I248" t="s">
        <v>391</v>
      </c>
      <c r="J248" t="s">
        <v>848</v>
      </c>
      <c r="K248" t="s">
        <v>1470</v>
      </c>
      <c r="L248" t="s">
        <v>579</v>
      </c>
      <c r="M248" s="6">
        <v>231</v>
      </c>
      <c r="N248" s="9">
        <v>0.35000000000000003</v>
      </c>
      <c r="O248" s="11">
        <v>5.5095238095238095</v>
      </c>
      <c r="P248" s="11">
        <v>163.8095238095238</v>
      </c>
      <c r="Q248" s="9">
        <v>8.1866666666666656</v>
      </c>
      <c r="R248" s="11">
        <v>172.8095238095238</v>
      </c>
      <c r="S248" s="6">
        <v>1.9047619047619048E-3</v>
      </c>
      <c r="T248" s="6">
        <v>0</v>
      </c>
      <c r="U248" s="6">
        <v>3.1266666666666665E-2</v>
      </c>
      <c r="V248" s="6">
        <v>3.1714285714285713</v>
      </c>
      <c r="W248" s="6">
        <v>2.2714285714285718</v>
      </c>
      <c r="X248" s="6">
        <v>202</v>
      </c>
      <c r="Y248" s="15">
        <v>3.5174358974358978E-2</v>
      </c>
      <c r="Z248" s="15">
        <v>1.8860677966101691E-2</v>
      </c>
      <c r="AA248" s="6">
        <v>0.28600000000000003</v>
      </c>
      <c r="AB248" s="6">
        <v>10.120000000000001</v>
      </c>
      <c r="AC248" s="6">
        <v>171.7</v>
      </c>
      <c r="AD248" s="6">
        <v>8.2260000000000009</v>
      </c>
      <c r="AE248" s="6">
        <v>165.66666666666666</v>
      </c>
      <c r="AF248" s="6">
        <v>5.0000000000000001E-3</v>
      </c>
      <c r="AG248" s="6">
        <v>1.3999999999999998E-3</v>
      </c>
      <c r="AH248" s="6">
        <v>3.0999999999999999E-3</v>
      </c>
      <c r="AI248" s="6">
        <v>4.8629999999999995</v>
      </c>
      <c r="AJ248" s="6">
        <v>2.2285714285714286</v>
      </c>
      <c r="AK248">
        <v>188.9</v>
      </c>
      <c r="AL248">
        <v>0</v>
      </c>
      <c r="AM248">
        <v>0</v>
      </c>
      <c r="AR248" t="str">
        <v>Pilley's Island</v>
      </c>
    </row>
    <row r="249" spans="8:44" x14ac:dyDescent="0.25">
      <c r="H249" t="s">
        <v>849</v>
      </c>
      <c r="I249" t="s">
        <v>344</v>
      </c>
      <c r="J249" t="s">
        <v>850</v>
      </c>
      <c r="K249" t="s">
        <v>1471</v>
      </c>
      <c r="L249" t="s">
        <v>579</v>
      </c>
      <c r="M249" s="6">
        <v>1681</v>
      </c>
      <c r="N249" s="9">
        <v>1.7577777777777781</v>
      </c>
      <c r="O249" s="11">
        <v>9.3481481481481481</v>
      </c>
      <c r="P249" s="11">
        <v>17.888888888888889</v>
      </c>
      <c r="Q249" s="9">
        <v>7.2588888888888885</v>
      </c>
      <c r="R249" s="11">
        <v>21.25925925925926</v>
      </c>
      <c r="S249" s="6">
        <v>3.6629629629629644E-2</v>
      </c>
      <c r="T249" s="6">
        <v>5.8777777777777769E-3</v>
      </c>
      <c r="U249" s="6">
        <v>5.2703703703703714E-3</v>
      </c>
      <c r="V249" s="6">
        <v>4.3814814814814813</v>
      </c>
      <c r="W249" s="6">
        <v>3.9814814814814814</v>
      </c>
      <c r="X249" s="6">
        <v>53.185185185185183</v>
      </c>
      <c r="Y249" s="15">
        <v>7.1193181818181808E-2</v>
      </c>
      <c r="Z249" s="15">
        <v>5.5918181818181804E-2</v>
      </c>
      <c r="AA249" s="6">
        <v>0.62250000000000005</v>
      </c>
      <c r="AB249" s="6">
        <v>17.5</v>
      </c>
      <c r="AC249" s="6">
        <v>17.75</v>
      </c>
      <c r="AD249" s="6">
        <v>7.2574999999999994</v>
      </c>
      <c r="AE249" s="6">
        <v>21.5</v>
      </c>
      <c r="AF249" s="6">
        <v>2.2499999999999999E-2</v>
      </c>
      <c r="AG249" s="6">
        <v>1.0499999999999999E-2</v>
      </c>
      <c r="AH249" s="6">
        <v>1.4750000000000001E-4</v>
      </c>
      <c r="AI249" s="6">
        <v>3.875</v>
      </c>
      <c r="AJ249" s="6">
        <v>4.375</v>
      </c>
      <c r="AK249">
        <v>48.25</v>
      </c>
      <c r="AL249">
        <v>1.7592592592592595E-4</v>
      </c>
      <c r="AM249">
        <v>0</v>
      </c>
      <c r="AR249" t="str">
        <v>Placentia</v>
      </c>
    </row>
    <row r="250" spans="8:44" x14ac:dyDescent="0.25">
      <c r="H250" t="s">
        <v>849</v>
      </c>
      <c r="I250" t="s">
        <v>372</v>
      </c>
      <c r="J250" t="s">
        <v>851</v>
      </c>
      <c r="K250" t="s">
        <v>1472</v>
      </c>
      <c r="L250" t="s">
        <v>579</v>
      </c>
      <c r="M250" s="6">
        <v>1681</v>
      </c>
      <c r="N250" s="9">
        <v>0.38090909090909092</v>
      </c>
      <c r="O250" s="11">
        <v>7.1318181818181818</v>
      </c>
      <c r="P250" s="11">
        <v>44.954545454545453</v>
      </c>
      <c r="Q250" s="9">
        <v>7.7118181818181828</v>
      </c>
      <c r="R250" s="11">
        <v>46.045454545454547</v>
      </c>
      <c r="S250" s="6">
        <v>3.6818181818181819E-2</v>
      </c>
      <c r="T250" s="6">
        <v>1.2272727272727272E-4</v>
      </c>
      <c r="U250" s="6">
        <v>4.2545454545454546E-2</v>
      </c>
      <c r="V250" s="6">
        <v>0.37272727272727268</v>
      </c>
      <c r="W250" s="6">
        <v>1.3804545454545454</v>
      </c>
      <c r="X250" s="6">
        <v>67.272727272727266</v>
      </c>
      <c r="Y250" s="15">
        <v>4.8019684210526332E-2</v>
      </c>
      <c r="Z250" s="15">
        <v>4.948196721311475E-2</v>
      </c>
      <c r="AA250" s="6">
        <v>0.40428571428571425</v>
      </c>
      <c r="AB250" s="6">
        <v>36.571428571428569</v>
      </c>
      <c r="AC250" s="6">
        <v>29.16357142857143</v>
      </c>
      <c r="AD250" s="6">
        <v>7.202857142857142</v>
      </c>
      <c r="AE250" s="6">
        <v>44.875</v>
      </c>
      <c r="AF250" s="6">
        <v>0.1032857142857143</v>
      </c>
      <c r="AG250" s="6">
        <v>8.7857142857142856E-3</v>
      </c>
      <c r="AH250" s="6">
        <v>6.4583333333333333E-4</v>
      </c>
      <c r="AI250" s="6">
        <v>1.2842857142857143</v>
      </c>
      <c r="AJ250" s="6">
        <v>3.8</v>
      </c>
      <c r="AK250">
        <v>54.583333333333336</v>
      </c>
      <c r="AL250">
        <v>0</v>
      </c>
      <c r="AM250">
        <v>0</v>
      </c>
      <c r="AR250" t="str">
        <v>Pleasantview</v>
      </c>
    </row>
    <row r="251" spans="8:44" x14ac:dyDescent="0.25">
      <c r="H251" t="s">
        <v>392</v>
      </c>
      <c r="I251" t="s">
        <v>392</v>
      </c>
      <c r="J251" t="s">
        <v>852</v>
      </c>
      <c r="K251" t="s">
        <v>1473</v>
      </c>
      <c r="L251" t="s">
        <v>579</v>
      </c>
      <c r="M251" s="6">
        <v>174</v>
      </c>
      <c r="N251" s="9">
        <v>0.48478260869565226</v>
      </c>
      <c r="O251" s="11">
        <v>18.008695652173913</v>
      </c>
      <c r="P251" s="11">
        <v>4.534782608695652</v>
      </c>
      <c r="Q251" s="9">
        <v>6.6486956521739122</v>
      </c>
      <c r="R251" s="11">
        <v>3.2869565217391301</v>
      </c>
      <c r="S251" s="6">
        <v>0.10656521739130435</v>
      </c>
      <c r="T251" s="6">
        <v>1.3752173913043482E-2</v>
      </c>
      <c r="U251" s="6">
        <v>0.10921739130434785</v>
      </c>
      <c r="V251" s="6">
        <v>0.2608695652173913</v>
      </c>
      <c r="W251" s="6">
        <v>5.3130434782608686</v>
      </c>
      <c r="X251" s="6">
        <v>25.217391304347824</v>
      </c>
      <c r="Y251" s="15">
        <v>8.779270833333333E-2</v>
      </c>
      <c r="Z251" s="15">
        <v>0.10688833333333334</v>
      </c>
      <c r="AA251" s="6">
        <v>0.44922077922077919</v>
      </c>
      <c r="AB251" s="6">
        <v>31.487012987012989</v>
      </c>
      <c r="AC251" s="6">
        <v>2.0654545454545454</v>
      </c>
      <c r="AD251" s="6">
        <v>6.4292207792207776</v>
      </c>
      <c r="AE251" s="6">
        <v>3.1761904761904765</v>
      </c>
      <c r="AF251" s="6">
        <v>9.1272727272727228E-2</v>
      </c>
      <c r="AG251" s="6">
        <v>1.4798701298701299E-2</v>
      </c>
      <c r="AH251" s="6">
        <v>1.4272000000000002E-3</v>
      </c>
      <c r="AI251" s="6">
        <v>0.67155844155844135</v>
      </c>
      <c r="AJ251" s="6">
        <v>5.0802631578947368</v>
      </c>
      <c r="AK251">
        <v>14.92</v>
      </c>
      <c r="AL251">
        <v>1.5434782608695654E-4</v>
      </c>
      <c r="AM251">
        <v>0</v>
      </c>
      <c r="AR251" t="str">
        <v>Plum Point</v>
      </c>
    </row>
    <row r="252" spans="8:44" x14ac:dyDescent="0.25">
      <c r="H252" t="s">
        <v>853</v>
      </c>
      <c r="I252" t="s">
        <v>393</v>
      </c>
      <c r="J252" t="s">
        <v>854</v>
      </c>
      <c r="K252" t="s">
        <v>1474</v>
      </c>
      <c r="L252" t="s">
        <v>579</v>
      </c>
      <c r="M252" s="6">
        <v>1428</v>
      </c>
      <c r="N252" s="9">
        <v>0.72136363636363643</v>
      </c>
      <c r="O252" s="11">
        <v>44.409090909090907</v>
      </c>
      <c r="P252" s="11">
        <v>19.354545454545455</v>
      </c>
      <c r="Q252" s="9">
        <v>6.9913636363636362</v>
      </c>
      <c r="R252" s="11">
        <v>26.181818181818183</v>
      </c>
      <c r="S252" s="6">
        <v>0.18695454545454548</v>
      </c>
      <c r="T252" s="6">
        <v>2.8290909090909092E-2</v>
      </c>
      <c r="U252" s="6">
        <v>7.3863636363636367E-2</v>
      </c>
      <c r="V252" s="6">
        <v>1.4000000000000001</v>
      </c>
      <c r="W252" s="6">
        <v>8.1000000000000014</v>
      </c>
      <c r="X252" s="6">
        <v>46.909090909090907</v>
      </c>
      <c r="Y252" s="15">
        <v>0.14833032258064519</v>
      </c>
      <c r="Z252" s="15">
        <v>0.15092272727272726</v>
      </c>
      <c r="AA252" s="6">
        <v>0.7092857142857143</v>
      </c>
      <c r="AB252" s="6">
        <v>60.714285714285715</v>
      </c>
      <c r="AC252" s="6">
        <v>18.542857142857144</v>
      </c>
      <c r="AD252" s="6">
        <v>7.0742857142857147</v>
      </c>
      <c r="AE252" s="6">
        <v>24.3</v>
      </c>
      <c r="AF252" s="6">
        <v>0.17157142857142857</v>
      </c>
      <c r="AG252" s="6">
        <v>2.4642857142857143E-2</v>
      </c>
      <c r="AH252" s="6">
        <v>2.3671428571428572E-3</v>
      </c>
      <c r="AI252" s="6">
        <v>2.9357142857142859</v>
      </c>
      <c r="AJ252" s="6">
        <v>8.25</v>
      </c>
      <c r="AK252">
        <v>40.666666666666664</v>
      </c>
      <c r="AL252">
        <v>2.8636363636363641E-4</v>
      </c>
      <c r="AM252">
        <v>0</v>
      </c>
      <c r="AR252" t="str">
        <v>Point Lance</v>
      </c>
    </row>
    <row r="253" spans="8:44" x14ac:dyDescent="0.25">
      <c r="H253" t="s">
        <v>853</v>
      </c>
      <c r="I253" t="s">
        <v>551</v>
      </c>
      <c r="J253" t="s">
        <v>855</v>
      </c>
      <c r="K253" t="s">
        <v>1475</v>
      </c>
      <c r="L253" t="s">
        <v>579</v>
      </c>
      <c r="M253" s="6">
        <v>1428</v>
      </c>
      <c r="N253" s="9">
        <v>0.43818181818181823</v>
      </c>
      <c r="O253" s="11">
        <v>29.818181818181817</v>
      </c>
      <c r="P253" s="11">
        <v>4.372727272727273</v>
      </c>
      <c r="Q253" s="9">
        <v>5.9690909090909088</v>
      </c>
      <c r="R253" s="11">
        <v>8.3863636363636367</v>
      </c>
      <c r="S253" s="6">
        <v>0.11813636363636369</v>
      </c>
      <c r="T253" s="6">
        <v>8.4954545454545456E-3</v>
      </c>
      <c r="U253" s="6">
        <v>0.24354545454545448</v>
      </c>
      <c r="V253" s="6">
        <v>0.96363636363636362</v>
      </c>
      <c r="W253" s="6">
        <v>6.9681818181818196</v>
      </c>
      <c r="X253" s="6">
        <v>29.181818181818183</v>
      </c>
      <c r="Y253" s="15">
        <v>8.5446632653061225E-2</v>
      </c>
      <c r="Z253" s="15">
        <v>0.12092711864406779</v>
      </c>
      <c r="AA253" s="6">
        <v>0.46333333333333332</v>
      </c>
      <c r="AB253" s="6">
        <v>39.799999999999997</v>
      </c>
      <c r="AC253" s="6">
        <v>7.0933333333333337</v>
      </c>
      <c r="AD253" s="6">
        <v>6.6206666666666667</v>
      </c>
      <c r="AE253" s="6">
        <v>7.5</v>
      </c>
      <c r="AF253" s="6">
        <v>0.10966666666666665</v>
      </c>
      <c r="AG253" s="6">
        <v>2.2933333333333337E-2</v>
      </c>
      <c r="AH253" s="6">
        <v>1.158E-3</v>
      </c>
      <c r="AI253" s="6">
        <v>1.8666666666666667</v>
      </c>
      <c r="AJ253" s="6">
        <v>6.2714285714285705</v>
      </c>
      <c r="AK253">
        <v>26.615384615384617</v>
      </c>
      <c r="AL253">
        <v>6.7590909090909084E-4</v>
      </c>
      <c r="AM253">
        <v>0</v>
      </c>
      <c r="AR253" t="str">
        <v>Point Leamington</v>
      </c>
    </row>
    <row r="254" spans="8:44" x14ac:dyDescent="0.25">
      <c r="H254" t="s">
        <v>394</v>
      </c>
      <c r="I254" t="s">
        <v>394</v>
      </c>
      <c r="J254" t="s">
        <v>856</v>
      </c>
      <c r="K254" t="s">
        <v>1476</v>
      </c>
      <c r="L254" t="s">
        <v>579</v>
      </c>
      <c r="M254" s="6">
        <v>618</v>
      </c>
      <c r="N254" s="9">
        <v>0.63966666666666683</v>
      </c>
      <c r="O254" s="11">
        <v>39.833333333333336</v>
      </c>
      <c r="P254" s="11">
        <v>4.1316666666666668</v>
      </c>
      <c r="Q254" s="9">
        <v>6.0831666666666653</v>
      </c>
      <c r="R254" s="11">
        <v>11.05</v>
      </c>
      <c r="S254" s="6">
        <v>0.14686666666666665</v>
      </c>
      <c r="T254" s="6">
        <v>1.7033333333333332E-3</v>
      </c>
      <c r="U254" s="6">
        <v>0.20824833333333326</v>
      </c>
      <c r="V254" s="6">
        <v>1.3150000000000002</v>
      </c>
      <c r="W254" s="6">
        <v>5.5916666666666668</v>
      </c>
      <c r="X254" s="6">
        <v>36.963333333333331</v>
      </c>
      <c r="Y254" s="15">
        <v>0.1808267716535433</v>
      </c>
      <c r="Z254" s="15">
        <v>0.1849685714285714</v>
      </c>
      <c r="AA254" s="6">
        <v>1.5806249999999993</v>
      </c>
      <c r="AB254" s="6">
        <v>93.125</v>
      </c>
      <c r="AC254" s="6">
        <v>0.71437499999999998</v>
      </c>
      <c r="AD254" s="6">
        <v>5.4949999999999992</v>
      </c>
      <c r="AE254" s="6">
        <v>5.3583333333333334</v>
      </c>
      <c r="AF254" s="6">
        <v>0.21193750000000003</v>
      </c>
      <c r="AG254" s="6">
        <v>4.2875000000000014E-3</v>
      </c>
      <c r="AH254" s="6">
        <v>1.9281250000000004E-3</v>
      </c>
      <c r="AI254" s="6">
        <v>1.9475000000000002</v>
      </c>
      <c r="AJ254" s="6">
        <v>8.1071428571428577</v>
      </c>
      <c r="AK254">
        <v>22.0625</v>
      </c>
      <c r="AL254">
        <v>1.1207500000000002E-2</v>
      </c>
      <c r="AM254">
        <v>0</v>
      </c>
      <c r="AR254" t="str">
        <v>Point May</v>
      </c>
    </row>
    <row r="255" spans="8:44" x14ac:dyDescent="0.25">
      <c r="H255" t="s">
        <v>394</v>
      </c>
      <c r="I255" t="s">
        <v>395</v>
      </c>
      <c r="J255" t="s">
        <v>856</v>
      </c>
      <c r="K255" t="s">
        <v>1476</v>
      </c>
      <c r="L255" t="s">
        <v>579</v>
      </c>
      <c r="M255" s="6">
        <v>618</v>
      </c>
      <c r="N255" s="9">
        <v>0.63966666666666683</v>
      </c>
      <c r="O255" s="11">
        <v>39.833333333333336</v>
      </c>
      <c r="P255" s="11">
        <v>4.1316666666666668</v>
      </c>
      <c r="Q255" s="9">
        <v>6.0831666666666653</v>
      </c>
      <c r="R255" s="11">
        <v>11.05</v>
      </c>
      <c r="S255" s="6">
        <v>0.14686666666666665</v>
      </c>
      <c r="T255" s="6">
        <v>1.7033333333333332E-3</v>
      </c>
      <c r="U255" s="6">
        <v>0.20824833333333326</v>
      </c>
      <c r="V255" s="6">
        <v>1.3150000000000002</v>
      </c>
      <c r="W255" s="6">
        <v>5.5916666666666668</v>
      </c>
      <c r="X255" s="6">
        <v>36.963333333333331</v>
      </c>
      <c r="Y255" s="15">
        <v>0.1808267716535433</v>
      </c>
      <c r="Z255" s="15">
        <v>0.1849685714285714</v>
      </c>
      <c r="AA255" s="6">
        <v>1.5806249999999993</v>
      </c>
      <c r="AB255" s="6">
        <v>93.125</v>
      </c>
      <c r="AC255" s="6">
        <v>0.71437499999999998</v>
      </c>
      <c r="AD255" s="6">
        <v>5.4949999999999992</v>
      </c>
      <c r="AE255" s="6">
        <v>5.3583333333333334</v>
      </c>
      <c r="AF255" s="6">
        <v>0.21193750000000003</v>
      </c>
      <c r="AG255" s="6">
        <v>4.2875000000000014E-3</v>
      </c>
      <c r="AH255" s="6">
        <v>1.9281250000000004E-3</v>
      </c>
      <c r="AI255" s="6">
        <v>1.9475000000000002</v>
      </c>
      <c r="AJ255" s="6">
        <v>8.1071428571428577</v>
      </c>
      <c r="AK255">
        <v>22.0625</v>
      </c>
      <c r="AL255">
        <v>1.1207500000000002E-2</v>
      </c>
      <c r="AM255">
        <v>0</v>
      </c>
      <c r="AR255" t="str">
        <v>Point of Bay</v>
      </c>
    </row>
    <row r="256" spans="8:44" x14ac:dyDescent="0.25">
      <c r="H256" t="s">
        <v>396</v>
      </c>
      <c r="I256" t="s">
        <v>396</v>
      </c>
      <c r="J256" t="s">
        <v>640</v>
      </c>
      <c r="K256" t="s">
        <v>1477</v>
      </c>
      <c r="L256" t="s">
        <v>579</v>
      </c>
      <c r="M256" s="6">
        <v>323</v>
      </c>
      <c r="N256" s="9">
        <v>0.33051282051282055</v>
      </c>
      <c r="O256" s="11">
        <v>18.358974358974358</v>
      </c>
      <c r="P256" s="11">
        <v>1.046153846153846</v>
      </c>
      <c r="Q256" s="9">
        <v>5.846410256410258</v>
      </c>
      <c r="R256" s="11">
        <v>4.0461538461538469</v>
      </c>
      <c r="S256" s="6">
        <v>9.6410256410256426E-2</v>
      </c>
      <c r="T256" s="6">
        <v>1.5256410256410259E-2</v>
      </c>
      <c r="U256" s="6">
        <v>0.30414102564102558</v>
      </c>
      <c r="V256" s="6">
        <v>1.1102564102564101</v>
      </c>
      <c r="W256" s="6">
        <v>4.6076923076923073</v>
      </c>
      <c r="X256" s="6">
        <v>14.656410256410254</v>
      </c>
      <c r="Y256" s="15">
        <v>8.9799122807017531E-2</v>
      </c>
      <c r="Z256" s="15">
        <v>0.13363263157894736</v>
      </c>
      <c r="AA256" s="6">
        <v>0.48461538461538456</v>
      </c>
      <c r="AB256" s="6">
        <v>51.230769230769234</v>
      </c>
      <c r="AC256" s="6">
        <v>5.7438461538461532</v>
      </c>
      <c r="AD256" s="6">
        <v>6.6176923076923071</v>
      </c>
      <c r="AE256" s="6">
        <v>6.7111111111111121</v>
      </c>
      <c r="AF256" s="6">
        <v>0.13099999999999998</v>
      </c>
      <c r="AG256" s="6">
        <v>3.1000000000000003E-2</v>
      </c>
      <c r="AH256" s="6">
        <v>1.2461538461538463E-3</v>
      </c>
      <c r="AI256" s="6">
        <v>0.44461538461538458</v>
      </c>
      <c r="AJ256" s="6">
        <v>7.7230769230769232</v>
      </c>
      <c r="AK256">
        <v>19.992307692307691</v>
      </c>
      <c r="AL256">
        <v>1.0069230769230771E-3</v>
      </c>
      <c r="AM256">
        <v>0</v>
      </c>
      <c r="AR256" t="str">
        <v>Pollards Point</v>
      </c>
    </row>
    <row r="257" spans="8:44" x14ac:dyDescent="0.25">
      <c r="H257" t="s">
        <v>396</v>
      </c>
      <c r="I257" t="s">
        <v>397</v>
      </c>
      <c r="J257" t="s">
        <v>640</v>
      </c>
      <c r="K257" t="s">
        <v>1477</v>
      </c>
      <c r="L257" t="s">
        <v>579</v>
      </c>
      <c r="M257" s="6">
        <v>323</v>
      </c>
      <c r="N257" s="9">
        <v>0.33051282051282055</v>
      </c>
      <c r="O257" s="11">
        <v>18.358974358974358</v>
      </c>
      <c r="P257" s="11">
        <v>1.046153846153846</v>
      </c>
      <c r="Q257" s="9">
        <v>5.846410256410258</v>
      </c>
      <c r="R257" s="11">
        <v>4.0461538461538469</v>
      </c>
      <c r="S257" s="6">
        <v>9.6410256410256426E-2</v>
      </c>
      <c r="T257" s="6">
        <v>1.5256410256410259E-2</v>
      </c>
      <c r="U257" s="6">
        <v>0.30414102564102558</v>
      </c>
      <c r="V257" s="6">
        <v>1.1102564102564101</v>
      </c>
      <c r="W257" s="6">
        <v>4.6076923076923073</v>
      </c>
      <c r="X257" s="6">
        <v>14.656410256410254</v>
      </c>
      <c r="Y257" s="15">
        <v>8.9799122807017531E-2</v>
      </c>
      <c r="Z257" s="15">
        <v>0.13363263157894736</v>
      </c>
      <c r="AA257" s="6">
        <v>0.48461538461538456</v>
      </c>
      <c r="AB257" s="6">
        <v>51.230769230769234</v>
      </c>
      <c r="AC257" s="6">
        <v>5.7438461538461532</v>
      </c>
      <c r="AD257" s="6">
        <v>6.6176923076923071</v>
      </c>
      <c r="AE257" s="6">
        <v>6.7111111111111121</v>
      </c>
      <c r="AF257" s="6">
        <v>0.13099999999999998</v>
      </c>
      <c r="AG257" s="6">
        <v>3.1000000000000003E-2</v>
      </c>
      <c r="AH257" s="6">
        <v>1.2461538461538463E-3</v>
      </c>
      <c r="AI257" s="6">
        <v>0.44461538461538458</v>
      </c>
      <c r="AJ257" s="6">
        <v>7.7230769230769232</v>
      </c>
      <c r="AK257">
        <v>19.992307692307691</v>
      </c>
      <c r="AL257">
        <v>1.0069230769230771E-3</v>
      </c>
      <c r="AM257">
        <v>0</v>
      </c>
      <c r="AR257" t="str">
        <v>Pool's Cove</v>
      </c>
    </row>
    <row r="258" spans="8:44" x14ac:dyDescent="0.25">
      <c r="H258" t="s">
        <v>857</v>
      </c>
      <c r="I258" t="s">
        <v>164</v>
      </c>
      <c r="J258" t="s">
        <v>858</v>
      </c>
      <c r="K258" t="s">
        <v>1478</v>
      </c>
      <c r="L258" t="s">
        <v>241</v>
      </c>
      <c r="M258" s="6">
        <v>150</v>
      </c>
      <c r="N258" s="9">
        <v>0.27666666666666667</v>
      </c>
      <c r="O258" s="11">
        <v>1.1333333333333333</v>
      </c>
      <c r="P258" s="11">
        <v>131.26666666666668</v>
      </c>
      <c r="Q258" s="9">
        <v>8.3653333333333304</v>
      </c>
      <c r="R258" s="11">
        <v>73</v>
      </c>
      <c r="S258" s="6">
        <v>0</v>
      </c>
      <c r="T258" s="6">
        <v>1.5733333333333333E-3</v>
      </c>
      <c r="U258" s="6">
        <v>7.4000000000000012E-3</v>
      </c>
      <c r="V258" s="6">
        <v>12.666666666666666</v>
      </c>
      <c r="W258" s="6">
        <v>1.2566666666666668</v>
      </c>
      <c r="X258" s="6">
        <v>203.46666666666667</v>
      </c>
      <c r="Y258" s="15">
        <v>5.4166666666666669E-3</v>
      </c>
      <c r="Z258" s="15">
        <v>8.0588235294117635E-4</v>
      </c>
      <c r="AA258" s="6">
        <v>0.10833333333333334</v>
      </c>
      <c r="AB258" s="6">
        <v>1</v>
      </c>
      <c r="AC258" s="6">
        <v>126</v>
      </c>
      <c r="AD258" s="6">
        <v>8.2733333333333317</v>
      </c>
      <c r="AE258" s="6">
        <v>73</v>
      </c>
      <c r="AF258" s="6">
        <v>7.0833333333333338E-3</v>
      </c>
      <c r="AG258" s="6">
        <v>1.1000000000000001E-2</v>
      </c>
      <c r="AH258" s="6">
        <v>6.7499999999999993E-4</v>
      </c>
      <c r="AI258" s="6">
        <v>12.833333333333334</v>
      </c>
      <c r="AJ258" s="6">
        <v>1.1583333333333334</v>
      </c>
      <c r="AK258">
        <v>196.41666666666666</v>
      </c>
      <c r="AL258">
        <v>2.0000000000000001E-4</v>
      </c>
      <c r="AM258">
        <v>4.1866666666666667E-3</v>
      </c>
      <c r="AR258" t="str">
        <v>Port Albert</v>
      </c>
    </row>
    <row r="259" spans="8:44" x14ac:dyDescent="0.25">
      <c r="H259" t="s">
        <v>857</v>
      </c>
      <c r="I259" t="s">
        <v>526</v>
      </c>
      <c r="J259" t="s">
        <v>859</v>
      </c>
      <c r="K259" t="s">
        <v>1479</v>
      </c>
      <c r="L259" t="s">
        <v>579</v>
      </c>
      <c r="M259" s="6">
        <v>150</v>
      </c>
      <c r="N259" s="9">
        <v>0.37285714285714289</v>
      </c>
      <c r="O259" s="11">
        <v>10.885714285714286</v>
      </c>
      <c r="P259" s="11">
        <v>15.047619047619047</v>
      </c>
      <c r="Q259" s="9">
        <v>7.0380952380952388</v>
      </c>
      <c r="R259" s="11">
        <v>17.952380952380953</v>
      </c>
      <c r="S259" s="6">
        <v>5.3333333333333332E-3</v>
      </c>
      <c r="T259" s="6">
        <v>9.095238095238095E-4</v>
      </c>
      <c r="U259" s="6">
        <v>1.5342857142857144E-2</v>
      </c>
      <c r="V259" s="6">
        <v>2.6904761904761907</v>
      </c>
      <c r="W259" s="6">
        <v>4.1380952380952385</v>
      </c>
      <c r="X259" s="6">
        <v>60.80952380952381</v>
      </c>
      <c r="Y259" s="15">
        <v>2.3087058823529422E-2</v>
      </c>
      <c r="Z259" s="15">
        <v>1.2650877192982458E-2</v>
      </c>
      <c r="AA259" s="6">
        <v>0.50350000000000006</v>
      </c>
      <c r="AB259" s="6">
        <v>9.5</v>
      </c>
      <c r="AC259" s="6">
        <v>13.360526315789473</v>
      </c>
      <c r="AD259" s="6">
        <v>6.9220000000000015</v>
      </c>
      <c r="AE259" s="6">
        <v>16.692307692307693</v>
      </c>
      <c r="AF259" s="6">
        <v>8.1368421052631576E-2</v>
      </c>
      <c r="AG259" s="6">
        <v>5.4894736842105276E-3</v>
      </c>
      <c r="AH259" s="6">
        <v>1.9263157894736846E-3</v>
      </c>
      <c r="AI259" s="6">
        <v>3.3631578947368421</v>
      </c>
      <c r="AJ259" s="6">
        <v>3.447222222222222</v>
      </c>
      <c r="AK259">
        <v>53.352941176470587</v>
      </c>
      <c r="AL259">
        <v>3.4761904761904761E-5</v>
      </c>
      <c r="AM259">
        <v>0</v>
      </c>
      <c r="AR259" t="str">
        <v>Port Anson</v>
      </c>
    </row>
    <row r="260" spans="8:44" x14ac:dyDescent="0.25">
      <c r="H260" t="s">
        <v>160</v>
      </c>
      <c r="I260" t="s">
        <v>160</v>
      </c>
      <c r="J260" t="s">
        <v>651</v>
      </c>
      <c r="K260" t="s">
        <v>1480</v>
      </c>
      <c r="L260" t="s">
        <v>241</v>
      </c>
      <c r="M260" s="6">
        <v>173</v>
      </c>
      <c r="N260" s="9">
        <v>0.32062499999999999</v>
      </c>
      <c r="O260" s="11">
        <v>0.375</v>
      </c>
      <c r="P260" s="11">
        <v>58.1875</v>
      </c>
      <c r="Q260" s="9">
        <v>7.30375</v>
      </c>
      <c r="R260" s="11">
        <v>57.75</v>
      </c>
      <c r="S260" s="6">
        <v>5.3749999999999996E-3</v>
      </c>
      <c r="T260" s="6">
        <v>5.875E-3</v>
      </c>
      <c r="U260" s="6">
        <v>0.17303125</v>
      </c>
      <c r="V260" s="6">
        <v>3.7062499999999998</v>
      </c>
      <c r="W260" s="6">
        <v>0.72750000000000004</v>
      </c>
      <c r="X260" s="6">
        <v>111.1875</v>
      </c>
      <c r="Y260" s="15">
        <v>7.6666666666666658E-4</v>
      </c>
      <c r="Z260" s="15">
        <v>0</v>
      </c>
      <c r="AA260" s="6">
        <v>0.48461538461538456</v>
      </c>
      <c r="AB260" s="6">
        <v>1.3307692307692309</v>
      </c>
      <c r="AC260" s="6">
        <v>51.153846153846153</v>
      </c>
      <c r="AD260" s="6">
        <v>6.9815384615384621</v>
      </c>
      <c r="AE260" s="6">
        <v>48.07692307692308</v>
      </c>
      <c r="AF260" s="6">
        <v>3.0769230769230765E-3</v>
      </c>
      <c r="AG260" s="6">
        <v>3.1769230769230772E-3</v>
      </c>
      <c r="AH260" s="6">
        <v>2.9615384615384616E-3</v>
      </c>
      <c r="AI260" s="6">
        <v>4.7692307692307692</v>
      </c>
      <c r="AJ260" s="6">
        <v>0.62538461538461532</v>
      </c>
      <c r="AK260">
        <v>101.15384615384616</v>
      </c>
      <c r="AL260">
        <v>1.1875E-4</v>
      </c>
      <c r="AM260">
        <v>8.1249999999999996E-5</v>
      </c>
      <c r="AR260" t="str">
        <v>Port au Choix</v>
      </c>
    </row>
    <row r="261" spans="8:44" x14ac:dyDescent="0.25">
      <c r="H261" t="s">
        <v>399</v>
      </c>
      <c r="I261" t="s">
        <v>399</v>
      </c>
      <c r="J261" t="s">
        <v>860</v>
      </c>
      <c r="K261" t="s">
        <v>1481</v>
      </c>
      <c r="L261" t="s">
        <v>579</v>
      </c>
      <c r="M261" s="6">
        <v>61</v>
      </c>
      <c r="N261" s="9">
        <v>0.72782608695652162</v>
      </c>
      <c r="O261" s="11">
        <v>66.260869565217391</v>
      </c>
      <c r="P261" s="11">
        <v>3.6695652173913045</v>
      </c>
      <c r="Q261" s="9">
        <v>6.1665217391304328</v>
      </c>
      <c r="R261" s="11">
        <v>5.747826086956521</v>
      </c>
      <c r="S261" s="6">
        <v>0.46304347826086967</v>
      </c>
      <c r="T261" s="6">
        <v>3.7347826086956533E-2</v>
      </c>
      <c r="U261" s="6">
        <v>4.0086956521739145E-2</v>
      </c>
      <c r="V261" s="6">
        <v>2.1652173913043478</v>
      </c>
      <c r="W261" s="6">
        <v>14.660869565217387</v>
      </c>
      <c r="X261" s="6">
        <v>89.608695652173907</v>
      </c>
      <c r="Y261" s="15">
        <v>0.43867096774193548</v>
      </c>
      <c r="Z261" s="15">
        <v>0.74953225806451607</v>
      </c>
      <c r="AA261" s="6">
        <v>0.59473684210526323</v>
      </c>
      <c r="AB261" s="6">
        <v>98.15789473684211</v>
      </c>
      <c r="AC261" s="6">
        <v>1.5382352941176469</v>
      </c>
      <c r="AD261" s="6">
        <v>5.3094736842105261</v>
      </c>
      <c r="AE261" s="6">
        <v>3.7666666666666671</v>
      </c>
      <c r="AF261" s="6">
        <v>0.27636842105263149</v>
      </c>
      <c r="AG261" s="6">
        <v>3.136842105263158E-2</v>
      </c>
      <c r="AH261" s="6">
        <v>2.0000000000000005E-3</v>
      </c>
      <c r="AI261" s="6">
        <v>3.15</v>
      </c>
      <c r="AJ261" s="6">
        <v>9.655555555555555</v>
      </c>
      <c r="AK261">
        <v>96.82352941176471</v>
      </c>
      <c r="AL261">
        <v>2.8130434782608696E-4</v>
      </c>
      <c r="AM261">
        <v>0</v>
      </c>
      <c r="AR261" t="str">
        <v>Port au Port East</v>
      </c>
    </row>
    <row r="262" spans="8:44" x14ac:dyDescent="0.25">
      <c r="H262" t="s">
        <v>400</v>
      </c>
      <c r="I262" t="s">
        <v>400</v>
      </c>
      <c r="J262" t="s">
        <v>861</v>
      </c>
      <c r="K262" t="s">
        <v>1482</v>
      </c>
      <c r="L262" t="s">
        <v>579</v>
      </c>
      <c r="M262" s="6">
        <v>675</v>
      </c>
      <c r="N262" s="9">
        <v>0.75814814814814813</v>
      </c>
      <c r="O262" s="11">
        <v>32.111111111111114</v>
      </c>
      <c r="P262" s="11">
        <v>1.5333333333333332</v>
      </c>
      <c r="Q262" s="9">
        <v>5.6566666666666663</v>
      </c>
      <c r="R262" s="11">
        <v>5.6259259259259258</v>
      </c>
      <c r="S262" s="6">
        <v>0.30407407407407411</v>
      </c>
      <c r="T262" s="6">
        <v>2.3770370370370376E-2</v>
      </c>
      <c r="U262" s="6">
        <v>0.17462962962962963</v>
      </c>
      <c r="V262" s="6">
        <v>0.64814814814814814</v>
      </c>
      <c r="W262" s="6">
        <v>6.3370370370370379</v>
      </c>
      <c r="X262" s="6">
        <v>18.25925925925926</v>
      </c>
      <c r="Y262" s="15">
        <v>7.1124418604651171E-2</v>
      </c>
      <c r="Z262" s="15">
        <v>0.15615156250000004</v>
      </c>
      <c r="AA262" s="6">
        <v>0.67083333333333339</v>
      </c>
      <c r="AB262" s="6">
        <v>53.083333333333336</v>
      </c>
      <c r="AC262" s="6">
        <v>3.3354166666666671</v>
      </c>
      <c r="AD262" s="6">
        <v>6.2008333333333345</v>
      </c>
      <c r="AE262" s="6">
        <v>3.7199999999999998</v>
      </c>
      <c r="AF262" s="6">
        <v>0.21991666666666665</v>
      </c>
      <c r="AG262" s="6">
        <v>1.7020833333333336E-2</v>
      </c>
      <c r="AH262" s="6">
        <v>1.3470833333333336E-3</v>
      </c>
      <c r="AI262" s="6">
        <v>1.38375</v>
      </c>
      <c r="AJ262" s="6">
        <v>6.2</v>
      </c>
      <c r="AK262">
        <v>14.313636363636363</v>
      </c>
      <c r="AL262">
        <v>1.6040740740740742E-3</v>
      </c>
      <c r="AM262">
        <v>0</v>
      </c>
      <c r="AR262" t="str">
        <v>Port au Port West-Aguathuna-Felix Cove</v>
      </c>
    </row>
    <row r="263" spans="8:44" x14ac:dyDescent="0.25">
      <c r="H263" t="s">
        <v>162</v>
      </c>
      <c r="I263" t="s">
        <v>162</v>
      </c>
      <c r="J263" t="s">
        <v>862</v>
      </c>
      <c r="K263" t="s">
        <v>1483</v>
      </c>
      <c r="L263" t="s">
        <v>241</v>
      </c>
      <c r="M263" s="6">
        <v>1815</v>
      </c>
      <c r="N263" s="9">
        <v>0.13294117647058826</v>
      </c>
      <c r="O263" s="11">
        <v>0.29411764705882354</v>
      </c>
      <c r="P263" s="11">
        <v>160.8235294117647</v>
      </c>
      <c r="Q263" s="9">
        <v>8.1670588235294126</v>
      </c>
      <c r="R263" s="11">
        <v>153.58823529411765</v>
      </c>
      <c r="S263" s="6">
        <v>0</v>
      </c>
      <c r="T263" s="6">
        <v>0</v>
      </c>
      <c r="U263" s="6">
        <v>1.3264705882352942E-2</v>
      </c>
      <c r="V263" s="6">
        <v>5.8352941176470594</v>
      </c>
      <c r="W263" s="6">
        <v>0.44882352941176468</v>
      </c>
      <c r="X263" s="6">
        <v>211.1764705882353</v>
      </c>
      <c r="Y263" s="15">
        <v>9.5500000000000012E-4</v>
      </c>
      <c r="Z263" s="15">
        <v>0</v>
      </c>
      <c r="AA263" s="6">
        <v>0.58285714285714285</v>
      </c>
      <c r="AB263" s="6">
        <v>1.0952380952380953</v>
      </c>
      <c r="AC263" s="6">
        <v>156.5952380952381</v>
      </c>
      <c r="AD263" s="6">
        <v>8.0238095238095219</v>
      </c>
      <c r="AE263" s="6">
        <v>150.57142857142858</v>
      </c>
      <c r="AF263" s="6">
        <v>2.6904761904761904E-2</v>
      </c>
      <c r="AG263" s="6">
        <v>7.9380952380952344E-2</v>
      </c>
      <c r="AH263" s="6">
        <v>1.1285714285714287E-3</v>
      </c>
      <c r="AI263" s="6">
        <v>6.5404761904761903</v>
      </c>
      <c r="AJ263" s="6">
        <v>0.2923809523809523</v>
      </c>
      <c r="AK263">
        <v>212.97619047619048</v>
      </c>
      <c r="AL263">
        <v>0</v>
      </c>
      <c r="AM263">
        <v>0</v>
      </c>
      <c r="AR263" t="str">
        <v>Port Blandford</v>
      </c>
    </row>
    <row r="264" spans="8:44" x14ac:dyDescent="0.25">
      <c r="H264" t="s">
        <v>401</v>
      </c>
      <c r="I264" t="s">
        <v>401</v>
      </c>
      <c r="J264" t="s">
        <v>863</v>
      </c>
      <c r="K264" t="s">
        <v>1484</v>
      </c>
      <c r="L264" t="s">
        <v>579</v>
      </c>
      <c r="M264" s="6">
        <v>103</v>
      </c>
      <c r="N264" s="9">
        <v>4.9504761904761896</v>
      </c>
      <c r="O264" s="11">
        <v>168.04761904761904</v>
      </c>
      <c r="P264" s="11">
        <v>0.47619047619047616</v>
      </c>
      <c r="Q264" s="9">
        <v>5.5071428571428571</v>
      </c>
      <c r="R264" s="11">
        <v>3.3285714285714287</v>
      </c>
      <c r="S264" s="6">
        <v>0.38428571428571429</v>
      </c>
      <c r="T264" s="6">
        <v>1.89952380952381E-2</v>
      </c>
      <c r="U264" s="6">
        <v>2.7333333333333341E-2</v>
      </c>
      <c r="V264" s="6">
        <v>1.3142857142857143</v>
      </c>
      <c r="W264" s="6">
        <v>12.704761904761906</v>
      </c>
      <c r="X264" s="6">
        <v>25.142857142857142</v>
      </c>
      <c r="Y264" s="15">
        <v>0.14759999999999998</v>
      </c>
      <c r="Z264" s="15">
        <v>0.2</v>
      </c>
      <c r="AA264" s="6">
        <v>0.71857142857142864</v>
      </c>
      <c r="AB264" s="6">
        <v>174.57142857142858</v>
      </c>
      <c r="AC264" s="6">
        <v>0.85214285714285709</v>
      </c>
      <c r="AD264" s="6">
        <v>5.262142857142857</v>
      </c>
      <c r="AE264" s="6">
        <v>2.1124999999999998</v>
      </c>
      <c r="AF264" s="6">
        <v>0.37642857142857145</v>
      </c>
      <c r="AG264" s="6">
        <v>1.4714285714285713E-2</v>
      </c>
      <c r="AH264" s="6">
        <v>1.3071428571428572E-2</v>
      </c>
      <c r="AI264" s="6">
        <v>2.2000000000000002</v>
      </c>
      <c r="AJ264" s="6">
        <v>13.449999999999998</v>
      </c>
      <c r="AK264">
        <v>24.642857142857142</v>
      </c>
      <c r="AL264">
        <v>2.4771428571428574E-3</v>
      </c>
      <c r="AM264">
        <v>0</v>
      </c>
      <c r="AR264" t="str">
        <v>Port Hope Simpson</v>
      </c>
    </row>
    <row r="265" spans="8:44" x14ac:dyDescent="0.25">
      <c r="H265" t="s">
        <v>403</v>
      </c>
      <c r="I265" t="s">
        <v>403</v>
      </c>
      <c r="J265" t="s">
        <v>864</v>
      </c>
      <c r="K265" t="s">
        <v>1485</v>
      </c>
      <c r="L265" t="s">
        <v>579</v>
      </c>
      <c r="M265" s="6">
        <v>7367</v>
      </c>
      <c r="N265" s="9">
        <v>0.58488888888888879</v>
      </c>
      <c r="O265" s="11">
        <v>3.0355555555555553</v>
      </c>
      <c r="P265" s="11">
        <v>48.444444444444443</v>
      </c>
      <c r="Q265" s="9">
        <v>7.6564444444444453</v>
      </c>
      <c r="R265" s="11">
        <v>50.088888888888889</v>
      </c>
      <c r="S265" s="6">
        <v>1.6533333333333334E-2</v>
      </c>
      <c r="T265" s="6">
        <v>2.7993333333333346E-2</v>
      </c>
      <c r="U265" s="6">
        <v>8.4644444444444439E-2</v>
      </c>
      <c r="V265" s="6">
        <v>2.3622222222222224</v>
      </c>
      <c r="W265" s="6">
        <v>2.2688888888888883</v>
      </c>
      <c r="X265" s="6">
        <v>64.088888888888889</v>
      </c>
      <c r="Y265" s="15">
        <v>5.072553191489361E-2</v>
      </c>
      <c r="Z265" s="15">
        <v>3.6921126760563382E-2</v>
      </c>
      <c r="AA265" s="6">
        <v>0.55638888888888893</v>
      </c>
      <c r="AB265" s="6">
        <v>6.3944444444444439</v>
      </c>
      <c r="AC265" s="6">
        <v>47.545945945945938</v>
      </c>
      <c r="AD265" s="6">
        <v>7.5535135135135141</v>
      </c>
      <c r="AE265" s="6">
        <v>49.032258064516128</v>
      </c>
      <c r="AF265" s="6">
        <v>4.5621621621621623E-2</v>
      </c>
      <c r="AG265" s="6">
        <v>3.9418918918918924E-2</v>
      </c>
      <c r="AH265" s="6">
        <v>9.6756756756756772E-4</v>
      </c>
      <c r="AI265" s="6">
        <v>3.1213513513513513</v>
      </c>
      <c r="AJ265" s="6">
        <v>2.1194444444444445</v>
      </c>
      <c r="AK265">
        <v>61.027027027027025</v>
      </c>
      <c r="AL265">
        <v>3.0000000000000001E-5</v>
      </c>
      <c r="AM265">
        <v>0</v>
      </c>
      <c r="AR265" t="str">
        <v>Port Kirwan</v>
      </c>
    </row>
    <row r="266" spans="8:44" x14ac:dyDescent="0.25">
      <c r="H266" t="s">
        <v>404</v>
      </c>
      <c r="I266" t="s">
        <v>404</v>
      </c>
      <c r="J266" t="s">
        <v>865</v>
      </c>
      <c r="K266" t="s">
        <v>1486</v>
      </c>
      <c r="L266" t="s">
        <v>579</v>
      </c>
      <c r="M266" s="6">
        <v>286</v>
      </c>
      <c r="N266" s="9">
        <v>0.4913333333333334</v>
      </c>
      <c r="O266" s="11">
        <v>29.555555555555557</v>
      </c>
      <c r="P266" s="11">
        <v>5.2177777777777772</v>
      </c>
      <c r="Q266" s="9">
        <v>6.6959999999999997</v>
      </c>
      <c r="R266" s="11">
        <v>6.8466666666666676</v>
      </c>
      <c r="S266" s="6">
        <v>0.15097777777777777</v>
      </c>
      <c r="T266" s="6">
        <v>5.5088888888888878E-3</v>
      </c>
      <c r="U266" s="6">
        <v>3.8208888888888869E-2</v>
      </c>
      <c r="V266" s="6">
        <v>0.99777777777777776</v>
      </c>
      <c r="W266" s="6">
        <v>3.6733333333333329</v>
      </c>
      <c r="X266" s="6">
        <v>26.342222222222219</v>
      </c>
      <c r="Y266" s="15">
        <v>0.10851509433962267</v>
      </c>
      <c r="Z266" s="15">
        <v>0.2732173913043478</v>
      </c>
      <c r="AA266" s="6">
        <v>1.6175000000000002</v>
      </c>
      <c r="AB266" s="6">
        <v>70.2</v>
      </c>
      <c r="AC266" s="6">
        <v>6.0265000000000004</v>
      </c>
      <c r="AD266" s="6">
        <v>6.5305263157894737</v>
      </c>
      <c r="AE266" s="6">
        <v>8.1333333333333329</v>
      </c>
      <c r="AF266" s="6">
        <v>0.35280000000000022</v>
      </c>
      <c r="AG266" s="6">
        <v>7.1849999999999942E-2</v>
      </c>
      <c r="AH266" s="6">
        <v>3.5555555555555557E-3</v>
      </c>
      <c r="AI266" s="6">
        <v>1.9930000000000003</v>
      </c>
      <c r="AJ266" s="6">
        <v>7.87</v>
      </c>
      <c r="AK266">
        <v>33.049999999999997</v>
      </c>
      <c r="AL266">
        <v>2.5422222222222225E-4</v>
      </c>
      <c r="AM266">
        <v>0</v>
      </c>
      <c r="AR266" t="str">
        <v>Port Rexton</v>
      </c>
    </row>
    <row r="267" spans="8:44" x14ac:dyDescent="0.25">
      <c r="H267" t="s">
        <v>404</v>
      </c>
      <c r="I267" t="s">
        <v>405</v>
      </c>
      <c r="J267" t="s">
        <v>865</v>
      </c>
      <c r="K267" t="s">
        <v>1486</v>
      </c>
      <c r="L267" t="s">
        <v>579</v>
      </c>
      <c r="M267" s="6">
        <v>286</v>
      </c>
      <c r="N267" s="9">
        <v>0.4913333333333334</v>
      </c>
      <c r="O267" s="11">
        <v>29.555555555555557</v>
      </c>
      <c r="P267" s="11">
        <v>5.2177777777777772</v>
      </c>
      <c r="Q267" s="9">
        <v>6.6959999999999997</v>
      </c>
      <c r="R267" s="11">
        <v>6.8466666666666676</v>
      </c>
      <c r="S267" s="6">
        <v>0.15097777777777777</v>
      </c>
      <c r="T267" s="6">
        <v>5.5088888888888878E-3</v>
      </c>
      <c r="U267" s="6">
        <v>3.8208888888888869E-2</v>
      </c>
      <c r="V267" s="6">
        <v>0.99777777777777776</v>
      </c>
      <c r="W267" s="6">
        <v>3.6733333333333329</v>
      </c>
      <c r="X267" s="6">
        <v>26.342222222222219</v>
      </c>
      <c r="Y267" s="15">
        <v>0.10851509433962267</v>
      </c>
      <c r="Z267" s="15">
        <v>0.2732173913043478</v>
      </c>
      <c r="AA267" s="6">
        <v>1.6175000000000002</v>
      </c>
      <c r="AB267" s="6">
        <v>70.2</v>
      </c>
      <c r="AC267" s="6">
        <v>6.0265000000000004</v>
      </c>
      <c r="AD267" s="6">
        <v>6.5305263157894737</v>
      </c>
      <c r="AE267" s="6">
        <v>8.1333333333333329</v>
      </c>
      <c r="AF267" s="6">
        <v>0.35280000000000022</v>
      </c>
      <c r="AG267" s="6">
        <v>7.1849999999999942E-2</v>
      </c>
      <c r="AH267" s="6">
        <v>3.5555555555555557E-3</v>
      </c>
      <c r="AI267" s="6">
        <v>1.9930000000000003</v>
      </c>
      <c r="AJ267" s="6">
        <v>7.87</v>
      </c>
      <c r="AK267">
        <v>33.049999999999997</v>
      </c>
      <c r="AL267">
        <v>2.5422222222222225E-4</v>
      </c>
      <c r="AM267">
        <v>0</v>
      </c>
      <c r="AR267" t="str">
        <v>Port Saunders</v>
      </c>
    </row>
    <row r="268" spans="8:44" x14ac:dyDescent="0.25">
      <c r="H268" t="s">
        <v>163</v>
      </c>
      <c r="I268" t="s">
        <v>163</v>
      </c>
      <c r="J268" t="s">
        <v>866</v>
      </c>
      <c r="K268" t="s">
        <v>1487</v>
      </c>
      <c r="L268" t="s">
        <v>241</v>
      </c>
      <c r="M268" s="6">
        <v>130</v>
      </c>
      <c r="N268" s="9">
        <v>0.28647058823529414</v>
      </c>
      <c r="O268" s="11">
        <v>0.23529411764705882</v>
      </c>
      <c r="P268" s="11">
        <v>107</v>
      </c>
      <c r="Q268" s="9">
        <v>7.8458823529411745</v>
      </c>
      <c r="R268" s="11">
        <v>91.058823529411768</v>
      </c>
      <c r="S268" s="6">
        <v>0</v>
      </c>
      <c r="T268" s="6">
        <v>2.8058823529411765E-2</v>
      </c>
      <c r="U268" s="6">
        <v>7.5882352941176491E-3</v>
      </c>
      <c r="V268" s="6">
        <v>11</v>
      </c>
      <c r="W268" s="6">
        <v>0.48588235294117643</v>
      </c>
      <c r="X268" s="6">
        <v>219.29411764705881</v>
      </c>
      <c r="Y268" s="15">
        <v>0</v>
      </c>
      <c r="Z268" s="15">
        <v>0</v>
      </c>
      <c r="AA268" s="6">
        <v>0.26363636363636367</v>
      </c>
      <c r="AB268" s="6">
        <v>0.36363636363636365</v>
      </c>
      <c r="AC268" s="6">
        <v>105.72727272727273</v>
      </c>
      <c r="AD268" s="6">
        <v>7.6981818181818173</v>
      </c>
      <c r="AE268" s="6">
        <v>79.545454545454547</v>
      </c>
      <c r="AF268" s="6">
        <v>2.6363636363636367E-2</v>
      </c>
      <c r="AG268" s="6">
        <v>0.26718181818181819</v>
      </c>
      <c r="AH268" s="6">
        <v>7.2727272727272734E-4</v>
      </c>
      <c r="AI268" s="6">
        <v>9.7272727272727266</v>
      </c>
      <c r="AJ268" s="6">
        <v>0.50818181818181829</v>
      </c>
      <c r="AK268">
        <v>212.54545454545453</v>
      </c>
      <c r="AL268">
        <v>0</v>
      </c>
      <c r="AM268">
        <v>0</v>
      </c>
      <c r="AR268" t="str">
        <v>Portland Creek</v>
      </c>
    </row>
    <row r="269" spans="8:44" x14ac:dyDescent="0.25">
      <c r="H269" t="s">
        <v>406</v>
      </c>
      <c r="I269" t="s">
        <v>406</v>
      </c>
      <c r="J269" t="s">
        <v>867</v>
      </c>
      <c r="K269" t="s">
        <v>1488</v>
      </c>
      <c r="L269" t="s">
        <v>579</v>
      </c>
      <c r="M269" s="6">
        <v>192</v>
      </c>
      <c r="N269" s="9">
        <v>0.6022727272727274</v>
      </c>
      <c r="O269" s="11">
        <v>2.4909090909090907</v>
      </c>
      <c r="P269" s="11">
        <v>112.81818181818181</v>
      </c>
      <c r="Q269" s="9">
        <v>8.129545454545454</v>
      </c>
      <c r="R269" s="11">
        <v>117.27272727272727</v>
      </c>
      <c r="S269" s="6">
        <v>0</v>
      </c>
      <c r="T269" s="6">
        <v>3.4727272727272732E-3</v>
      </c>
      <c r="U269" s="6">
        <v>7.6590909090909098E-2</v>
      </c>
      <c r="V269" s="6">
        <v>1.8772727272727272</v>
      </c>
      <c r="W269" s="6">
        <v>3.0045454545454549</v>
      </c>
      <c r="X269" s="6">
        <v>143.31818181818181</v>
      </c>
      <c r="Y269" s="15">
        <v>3.6775675675675683E-2</v>
      </c>
      <c r="Z269" s="15">
        <v>2.2968852459016403E-2</v>
      </c>
      <c r="AA269" s="6">
        <v>0.57157894736842108</v>
      </c>
      <c r="AB269" s="6">
        <v>5.8473684210526313</v>
      </c>
      <c r="AC269" s="6">
        <v>110.93684210526317</v>
      </c>
      <c r="AD269" s="6">
        <v>8.1368421052631579</v>
      </c>
      <c r="AE269" s="6">
        <v>117.5</v>
      </c>
      <c r="AF269" s="6">
        <v>2.2421052631578946E-2</v>
      </c>
      <c r="AG269" s="6">
        <v>9.0052631578947367E-3</v>
      </c>
      <c r="AH269" s="6">
        <v>5.6578947368421048E-4</v>
      </c>
      <c r="AI269" s="6">
        <v>2.8615789473684208</v>
      </c>
      <c r="AJ269" s="6">
        <v>2.5315789473684216</v>
      </c>
      <c r="AK269">
        <v>140</v>
      </c>
      <c r="AL269">
        <v>0</v>
      </c>
      <c r="AM269">
        <v>0</v>
      </c>
      <c r="AR269" t="str">
        <v>Portugal Cove South</v>
      </c>
    </row>
    <row r="270" spans="8:44" x14ac:dyDescent="0.25">
      <c r="H270" t="s">
        <v>407</v>
      </c>
      <c r="I270" t="s">
        <v>407</v>
      </c>
      <c r="J270" t="s">
        <v>868</v>
      </c>
      <c r="K270" t="s">
        <v>1489</v>
      </c>
      <c r="L270" t="s">
        <v>579</v>
      </c>
      <c r="M270" s="6">
        <v>550</v>
      </c>
      <c r="N270" s="9">
        <v>0.80142857142857149</v>
      </c>
      <c r="O270" s="11">
        <v>27.25</v>
      </c>
      <c r="P270" s="11">
        <v>12.535714285714286</v>
      </c>
      <c r="Q270" s="9">
        <v>7.1814285714285706</v>
      </c>
      <c r="R270" s="11">
        <v>11.964285714285714</v>
      </c>
      <c r="S270" s="6">
        <v>0.13250000000000001</v>
      </c>
      <c r="T270" s="6">
        <v>1.9000000000000002E-3</v>
      </c>
      <c r="U270" s="6">
        <v>0.17453571428571427</v>
      </c>
      <c r="V270" s="6">
        <v>0.21428571428571427</v>
      </c>
      <c r="W270" s="6">
        <v>3.5071428571428576</v>
      </c>
      <c r="X270" s="6">
        <v>25.428571428571427</v>
      </c>
      <c r="Y270" s="15">
        <v>3.5479178082191781E-2</v>
      </c>
      <c r="Z270" s="15">
        <v>2.4739682539682544E-2</v>
      </c>
      <c r="AA270" s="6">
        <v>0.48352941176470593</v>
      </c>
      <c r="AB270" s="6">
        <v>23.117647058823529</v>
      </c>
      <c r="AC270" s="6">
        <v>13.158823529411764</v>
      </c>
      <c r="AD270" s="6">
        <v>7.0911764705882359</v>
      </c>
      <c r="AE270" s="6">
        <v>11.046250000000001</v>
      </c>
      <c r="AF270" s="6">
        <v>8.7058823529411772E-2</v>
      </c>
      <c r="AG270" s="6">
        <v>2.4588235294117642E-3</v>
      </c>
      <c r="AH270" s="6">
        <v>7.9411764705882362E-4</v>
      </c>
      <c r="AI270" s="6">
        <v>1.1941176470588235</v>
      </c>
      <c r="AJ270" s="6">
        <v>2.8705882352941181</v>
      </c>
      <c r="AK270">
        <v>22.941176470588236</v>
      </c>
      <c r="AL270">
        <v>9.050000000000001E-4</v>
      </c>
      <c r="AM270">
        <v>0</v>
      </c>
      <c r="AR270" t="str">
        <v>Portugal Cove-St. Phillips</v>
      </c>
    </row>
    <row r="271" spans="8:44" x14ac:dyDescent="0.25">
      <c r="H271" t="s">
        <v>408</v>
      </c>
      <c r="I271" t="s">
        <v>408</v>
      </c>
      <c r="J271" t="s">
        <v>869</v>
      </c>
      <c r="K271" t="s">
        <v>1490</v>
      </c>
      <c r="L271" t="s">
        <v>579</v>
      </c>
      <c r="M271" s="6">
        <v>510</v>
      </c>
      <c r="N271" s="9">
        <v>0.60727272727272719</v>
      </c>
      <c r="O271" s="11">
        <v>26.454545454545453</v>
      </c>
      <c r="P271" s="11">
        <v>19.09090909090909</v>
      </c>
      <c r="Q271" s="9">
        <v>7.2672727272727258</v>
      </c>
      <c r="R271" s="11">
        <v>25.272727272727273</v>
      </c>
      <c r="S271" s="6">
        <v>0.13345454545454546</v>
      </c>
      <c r="T271" s="6">
        <v>1.2636363636363638E-2</v>
      </c>
      <c r="U271" s="6">
        <v>4.9090909090909095E-2</v>
      </c>
      <c r="V271" s="6">
        <v>3.2545454545454544</v>
      </c>
      <c r="W271" s="6">
        <v>4.8545454545454554</v>
      </c>
      <c r="X271" s="6">
        <v>82.545454545454547</v>
      </c>
      <c r="Y271" s="15">
        <v>0.21363000000000001</v>
      </c>
      <c r="Z271" s="15">
        <v>0.13407000000000002</v>
      </c>
      <c r="AA271" s="6">
        <v>1.9</v>
      </c>
      <c r="AB271" s="6">
        <v>120</v>
      </c>
      <c r="AC271" s="6">
        <v>15</v>
      </c>
      <c r="AD271" s="6">
        <v>7.14</v>
      </c>
      <c r="AE271" s="6">
        <v>17</v>
      </c>
      <c r="AF271" s="6">
        <v>0.26</v>
      </c>
      <c r="AG271" s="6">
        <v>7.1000000000000004E-3</v>
      </c>
      <c r="AH271" s="6">
        <v>1.5E-3</v>
      </c>
      <c r="AI271" s="6">
        <v>1.5</v>
      </c>
      <c r="AJ271" s="6">
        <v>11</v>
      </c>
      <c r="AK271">
        <v>36</v>
      </c>
      <c r="AL271">
        <v>1.0772727272727273E-3</v>
      </c>
      <c r="AM271">
        <v>0</v>
      </c>
      <c r="AR271" t="str">
        <v>Postville</v>
      </c>
    </row>
    <row r="272" spans="8:44" x14ac:dyDescent="0.25">
      <c r="H272" t="s">
        <v>870</v>
      </c>
      <c r="I272" t="s">
        <v>402</v>
      </c>
      <c r="J272" t="s">
        <v>871</v>
      </c>
      <c r="K272" t="s">
        <v>1491</v>
      </c>
      <c r="L272" t="s">
        <v>579</v>
      </c>
      <c r="M272" s="6">
        <v>899</v>
      </c>
      <c r="N272" s="9">
        <v>0.77636363636363626</v>
      </c>
      <c r="O272" s="11">
        <v>33.090909090909093</v>
      </c>
      <c r="P272" s="11">
        <v>4.754545454545454</v>
      </c>
      <c r="Q272" s="9">
        <v>6.7336363636363634</v>
      </c>
      <c r="R272" s="11">
        <v>6.4818181818181815</v>
      </c>
      <c r="S272" s="6">
        <v>2.240909090909091E-2</v>
      </c>
      <c r="T272" s="6">
        <v>4.7409090909090908E-3</v>
      </c>
      <c r="U272" s="6">
        <v>9.818181818181819E-2</v>
      </c>
      <c r="V272" s="6">
        <v>1.5636363636363635</v>
      </c>
      <c r="W272" s="6">
        <v>5.5045454545454557</v>
      </c>
      <c r="X272" s="6">
        <v>37.772727272727273</v>
      </c>
      <c r="Y272" s="15">
        <v>4.7649999999999998E-2</v>
      </c>
      <c r="Z272" s="15">
        <v>4.555E-2</v>
      </c>
      <c r="AA272" s="6">
        <v>0.46411764705882352</v>
      </c>
      <c r="AB272" s="6">
        <v>24.823529411764707</v>
      </c>
      <c r="AC272" s="6">
        <v>6.2882352941176478</v>
      </c>
      <c r="AD272" s="6">
        <v>6.5588235294117645</v>
      </c>
      <c r="AE272" s="6">
        <v>9.7249999999999996</v>
      </c>
      <c r="AF272" s="6">
        <v>1.323529411764706E-2</v>
      </c>
      <c r="AG272" s="6">
        <v>2.9705882352941177E-3</v>
      </c>
      <c r="AH272" s="6">
        <v>2.0605882352941179E-3</v>
      </c>
      <c r="AI272" s="6">
        <v>2.8235294117647061</v>
      </c>
      <c r="AJ272" s="6">
        <v>4.5066666666666659</v>
      </c>
      <c r="AK272">
        <v>39.764705882352942</v>
      </c>
      <c r="AL272">
        <v>7.604545454545455E-4</v>
      </c>
      <c r="AM272">
        <v>0</v>
      </c>
      <c r="AR272" t="str">
        <v>Pouch Cove</v>
      </c>
    </row>
    <row r="273" spans="8:44" x14ac:dyDescent="0.25">
      <c r="H273" t="s">
        <v>409</v>
      </c>
      <c r="I273" t="s">
        <v>409</v>
      </c>
      <c r="J273" t="s">
        <v>872</v>
      </c>
      <c r="K273" t="s">
        <v>1492</v>
      </c>
      <c r="L273" t="s">
        <v>579</v>
      </c>
      <c r="M273" s="6">
        <v>672</v>
      </c>
      <c r="N273" s="9">
        <v>0.48119047619047622</v>
      </c>
      <c r="O273" s="11">
        <v>18.928571428571427</v>
      </c>
      <c r="P273" s="11">
        <v>1.8095238095238095</v>
      </c>
      <c r="Q273" s="9">
        <v>6.3597619047619052</v>
      </c>
      <c r="R273" s="11">
        <v>3.4666666666666659</v>
      </c>
      <c r="S273" s="6">
        <v>0.11595238095238096</v>
      </c>
      <c r="T273" s="6">
        <v>6.3171428571428573E-2</v>
      </c>
      <c r="U273" s="6">
        <v>4.1228571428571427E-2</v>
      </c>
      <c r="V273" s="6">
        <v>0.59047619047619049</v>
      </c>
      <c r="W273" s="6">
        <v>3.2190476190476187</v>
      </c>
      <c r="X273" s="6">
        <v>32.466666666666661</v>
      </c>
      <c r="Y273" s="15">
        <v>7.8371074380165287E-2</v>
      </c>
      <c r="Z273" s="15">
        <v>7.1393827160493833E-2</v>
      </c>
      <c r="AA273" s="6">
        <v>0.88800000000000001</v>
      </c>
      <c r="AB273" s="6">
        <v>50.466666666666669</v>
      </c>
      <c r="AC273" s="6">
        <v>3.1133333333333337</v>
      </c>
      <c r="AD273" s="6">
        <v>6.2306666666666661</v>
      </c>
      <c r="AE273" s="6">
        <v>5.4892307692307689</v>
      </c>
      <c r="AF273" s="6">
        <v>0.23833333333333337</v>
      </c>
      <c r="AG273" s="6">
        <v>4.9133333333333341E-2</v>
      </c>
      <c r="AH273" s="6">
        <v>1.2000000000000001E-3</v>
      </c>
      <c r="AI273" s="6">
        <v>1.6666666666666665</v>
      </c>
      <c r="AJ273" s="6">
        <v>6.22</v>
      </c>
      <c r="AK273">
        <v>23.733333333333334</v>
      </c>
      <c r="AL273">
        <v>1.7166666666666665E-4</v>
      </c>
      <c r="AM273">
        <v>0</v>
      </c>
      <c r="AR273" t="str">
        <v>Purcell's Harbour</v>
      </c>
    </row>
    <row r="274" spans="8:44" x14ac:dyDescent="0.25">
      <c r="H274" t="s">
        <v>409</v>
      </c>
      <c r="I274" t="s">
        <v>410</v>
      </c>
      <c r="J274" t="s">
        <v>872</v>
      </c>
      <c r="K274" t="s">
        <v>1492</v>
      </c>
      <c r="L274" t="s">
        <v>579</v>
      </c>
      <c r="M274" s="6">
        <v>672</v>
      </c>
      <c r="N274" s="9">
        <v>0.48119047619047622</v>
      </c>
      <c r="O274" s="11">
        <v>18.928571428571427</v>
      </c>
      <c r="P274" s="11">
        <v>1.8095238095238095</v>
      </c>
      <c r="Q274" s="9">
        <v>6.3597619047619052</v>
      </c>
      <c r="R274" s="11">
        <v>3.4666666666666659</v>
      </c>
      <c r="S274" s="6">
        <v>0.11595238095238096</v>
      </c>
      <c r="T274" s="6">
        <v>6.3171428571428573E-2</v>
      </c>
      <c r="U274" s="6">
        <v>4.1228571428571427E-2</v>
      </c>
      <c r="V274" s="6">
        <v>0.59047619047619049</v>
      </c>
      <c r="W274" s="6">
        <v>3.2190476190476187</v>
      </c>
      <c r="X274" s="6">
        <v>32.466666666666661</v>
      </c>
      <c r="Y274" s="15">
        <v>7.8371074380165287E-2</v>
      </c>
      <c r="Z274" s="15">
        <v>7.1393827160493833E-2</v>
      </c>
      <c r="AA274" s="6">
        <v>0.88800000000000001</v>
      </c>
      <c r="AB274" s="6">
        <v>50.466666666666669</v>
      </c>
      <c r="AC274" s="6">
        <v>3.1133333333333337</v>
      </c>
      <c r="AD274" s="6">
        <v>6.2306666666666661</v>
      </c>
      <c r="AE274" s="6">
        <v>5.4892307692307689</v>
      </c>
      <c r="AF274" s="6">
        <v>0.23833333333333337</v>
      </c>
      <c r="AG274" s="6">
        <v>4.9133333333333341E-2</v>
      </c>
      <c r="AH274" s="6">
        <v>1.2000000000000001E-3</v>
      </c>
      <c r="AI274" s="6">
        <v>1.6666666666666665</v>
      </c>
      <c r="AJ274" s="6">
        <v>6.22</v>
      </c>
      <c r="AK274">
        <v>23.733333333333334</v>
      </c>
      <c r="AL274">
        <v>1.7166666666666665E-4</v>
      </c>
      <c r="AM274">
        <v>0</v>
      </c>
      <c r="AR274" t="str">
        <v>Pynn's Brook</v>
      </c>
    </row>
    <row r="275" spans="8:44" x14ac:dyDescent="0.25">
      <c r="H275" t="s">
        <v>411</v>
      </c>
      <c r="I275" t="s">
        <v>411</v>
      </c>
      <c r="J275" t="s">
        <v>873</v>
      </c>
      <c r="K275" t="s">
        <v>1493</v>
      </c>
      <c r="L275" t="s">
        <v>579</v>
      </c>
      <c r="M275" s="6">
        <v>337</v>
      </c>
      <c r="N275" s="9">
        <v>0.39104166666666679</v>
      </c>
      <c r="O275" s="11">
        <v>25.629166666666666</v>
      </c>
      <c r="P275" s="11">
        <v>6.2124999999999995</v>
      </c>
      <c r="Q275" s="9">
        <v>6.5445833333333345</v>
      </c>
      <c r="R275" s="11">
        <v>6.3937499999999998</v>
      </c>
      <c r="S275" s="6">
        <v>0.11791666666666668</v>
      </c>
      <c r="T275" s="6">
        <v>3.4583333333333337E-3</v>
      </c>
      <c r="U275" s="6">
        <v>0.10116625000000003</v>
      </c>
      <c r="V275" s="6">
        <v>0.58333333333333337</v>
      </c>
      <c r="W275" s="6">
        <v>5.0822916666666673</v>
      </c>
      <c r="X275" s="6">
        <v>27.706250000000001</v>
      </c>
      <c r="Y275" s="15">
        <v>0.12044482758620689</v>
      </c>
      <c r="Z275" s="15">
        <v>0.11184504504504504</v>
      </c>
      <c r="AA275" s="6">
        <v>0.67949999999999988</v>
      </c>
      <c r="AB275" s="6">
        <v>54.15</v>
      </c>
      <c r="AC275" s="6">
        <v>9.0150000000000006</v>
      </c>
      <c r="AD275" s="6">
        <v>6.714500000000001</v>
      </c>
      <c r="AE275" s="6">
        <v>11.749375000000001</v>
      </c>
      <c r="AF275" s="6">
        <v>0.23344999999999994</v>
      </c>
      <c r="AG275" s="6">
        <v>2.2150000000000013E-2</v>
      </c>
      <c r="AH275" s="6">
        <v>8.4849999999999997E-4</v>
      </c>
      <c r="AI275" s="6">
        <v>1.9400000000000002</v>
      </c>
      <c r="AJ275" s="6">
        <v>7.3600000000000021</v>
      </c>
      <c r="AK275">
        <v>35.950000000000003</v>
      </c>
      <c r="AL275">
        <v>1.7000000000000001E-4</v>
      </c>
      <c r="AM275">
        <v>0</v>
      </c>
      <c r="AR275" t="str">
        <v>Raleigh</v>
      </c>
    </row>
    <row r="276" spans="8:44" x14ac:dyDescent="0.25">
      <c r="H276" t="s">
        <v>411</v>
      </c>
      <c r="I276" t="s">
        <v>412</v>
      </c>
      <c r="J276" t="s">
        <v>873</v>
      </c>
      <c r="K276" t="s">
        <v>1493</v>
      </c>
      <c r="L276" t="s">
        <v>579</v>
      </c>
      <c r="M276" s="6">
        <v>337</v>
      </c>
      <c r="N276" s="9">
        <v>0.39104166666666679</v>
      </c>
      <c r="O276" s="11">
        <v>25.629166666666666</v>
      </c>
      <c r="P276" s="11">
        <v>6.2124999999999995</v>
      </c>
      <c r="Q276" s="9">
        <v>6.5445833333333345</v>
      </c>
      <c r="R276" s="11">
        <v>6.3937499999999998</v>
      </c>
      <c r="S276" s="6">
        <v>0.11791666666666668</v>
      </c>
      <c r="T276" s="6">
        <v>3.4583333333333337E-3</v>
      </c>
      <c r="U276" s="6">
        <v>0.10116625000000003</v>
      </c>
      <c r="V276" s="6">
        <v>0.58333333333333337</v>
      </c>
      <c r="W276" s="6">
        <v>5.0822916666666673</v>
      </c>
      <c r="X276" s="6">
        <v>27.706250000000001</v>
      </c>
      <c r="Y276" s="15">
        <v>0.12044482758620689</v>
      </c>
      <c r="Z276" s="15">
        <v>0.11184504504504504</v>
      </c>
      <c r="AA276" s="6">
        <v>0.67949999999999988</v>
      </c>
      <c r="AB276" s="6">
        <v>54.15</v>
      </c>
      <c r="AC276" s="6">
        <v>9.0150000000000006</v>
      </c>
      <c r="AD276" s="6">
        <v>6.714500000000001</v>
      </c>
      <c r="AE276" s="6">
        <v>11.749375000000001</v>
      </c>
      <c r="AF276" s="6">
        <v>0.23344999999999994</v>
      </c>
      <c r="AG276" s="6">
        <v>2.2150000000000013E-2</v>
      </c>
      <c r="AH276" s="6">
        <v>8.4849999999999997E-4</v>
      </c>
      <c r="AI276" s="6">
        <v>1.9400000000000002</v>
      </c>
      <c r="AJ276" s="6">
        <v>7.3600000000000021</v>
      </c>
      <c r="AK276">
        <v>35.950000000000003</v>
      </c>
      <c r="AL276">
        <v>1.7000000000000001E-4</v>
      </c>
      <c r="AM276">
        <v>0</v>
      </c>
      <c r="AR276" t="str">
        <v>Ramea</v>
      </c>
    </row>
    <row r="277" spans="8:44" x14ac:dyDescent="0.25">
      <c r="H277" t="s">
        <v>413</v>
      </c>
      <c r="I277" t="s">
        <v>413</v>
      </c>
      <c r="J277" t="s">
        <v>639</v>
      </c>
      <c r="K277" t="s">
        <v>1312</v>
      </c>
      <c r="L277" t="s">
        <v>579</v>
      </c>
      <c r="M277" s="6">
        <v>555</v>
      </c>
      <c r="N277" s="9">
        <v>0.73377777777777753</v>
      </c>
      <c r="O277" s="11">
        <v>21.488888888888887</v>
      </c>
      <c r="P277" s="11">
        <v>3.12</v>
      </c>
      <c r="Q277" s="9">
        <v>6.2326666666666659</v>
      </c>
      <c r="R277" s="11">
        <v>10.377777777777778</v>
      </c>
      <c r="S277" s="6">
        <v>0.10417777777777776</v>
      </c>
      <c r="T277" s="6">
        <v>1.5371111111111115E-2</v>
      </c>
      <c r="U277" s="6">
        <v>0.29473333333333329</v>
      </c>
      <c r="V277" s="6">
        <v>1.6688888888888889</v>
      </c>
      <c r="W277" s="6">
        <v>5.068888888888889</v>
      </c>
      <c r="X277" s="6">
        <v>36.488888888888887</v>
      </c>
      <c r="Y277" s="15">
        <v>9.7729648241205988E-2</v>
      </c>
      <c r="Z277" s="15">
        <v>0.13584755725190839</v>
      </c>
      <c r="AA277" s="6">
        <v>0.68800000000000017</v>
      </c>
      <c r="AB277" s="6">
        <v>32.159999999999997</v>
      </c>
      <c r="AC277" s="6">
        <v>6.8691999999999984</v>
      </c>
      <c r="AD277" s="6">
        <v>6.6196000000000019</v>
      </c>
      <c r="AE277" s="6">
        <v>10</v>
      </c>
      <c r="AF277" s="6">
        <v>5.4199999999999984E-2</v>
      </c>
      <c r="AG277" s="6">
        <v>1.8640000000000007E-2</v>
      </c>
      <c r="AH277" s="6">
        <v>2.6165217391304354E-3</v>
      </c>
      <c r="AI277" s="6">
        <v>2.9459999999999993</v>
      </c>
      <c r="AJ277" s="6">
        <v>4.79</v>
      </c>
      <c r="AK277">
        <v>32.880000000000003</v>
      </c>
      <c r="AL277">
        <v>8.5933333333333337E-4</v>
      </c>
      <c r="AM277">
        <v>6.0000000000000002E-5</v>
      </c>
      <c r="AR277" t="str">
        <v>Random Sound West</v>
      </c>
    </row>
    <row r="278" spans="8:44" x14ac:dyDescent="0.25">
      <c r="H278" t="s">
        <v>414</v>
      </c>
      <c r="I278" t="s">
        <v>414</v>
      </c>
      <c r="J278" t="s">
        <v>874</v>
      </c>
      <c r="K278" t="s">
        <v>1494</v>
      </c>
      <c r="L278" t="s">
        <v>579</v>
      </c>
      <c r="M278" s="6">
        <v>3483</v>
      </c>
      <c r="N278" s="9">
        <v>0.81177777777777815</v>
      </c>
      <c r="O278" s="11">
        <v>24.288888888888888</v>
      </c>
      <c r="P278" s="11">
        <v>8.4711111111111119</v>
      </c>
      <c r="Q278" s="9">
        <v>6.6682222222222221</v>
      </c>
      <c r="R278" s="11">
        <v>12.744444444444444</v>
      </c>
      <c r="S278" s="6">
        <v>0.14384444444444447</v>
      </c>
      <c r="T278" s="6">
        <v>3.0355555555555557E-3</v>
      </c>
      <c r="U278" s="6">
        <v>0.1201111111111111</v>
      </c>
      <c r="V278" s="6">
        <v>0.45555555555555555</v>
      </c>
      <c r="W278" s="6">
        <v>6.7822222222222219</v>
      </c>
      <c r="X278" s="6">
        <v>33.4</v>
      </c>
      <c r="Y278" s="15">
        <v>0.15105634920634917</v>
      </c>
      <c r="Z278" s="15">
        <v>0.12773970588235295</v>
      </c>
      <c r="AA278" s="6">
        <v>0.54341463414634161</v>
      </c>
      <c r="AB278" s="6">
        <v>33.731707317073173</v>
      </c>
      <c r="AC278" s="6">
        <v>12.381578947368421</v>
      </c>
      <c r="AD278" s="6">
        <v>6.8792682926829283</v>
      </c>
      <c r="AE278" s="6">
        <v>13.786666666666667</v>
      </c>
      <c r="AF278" s="6">
        <v>5.7105263157894756E-2</v>
      </c>
      <c r="AG278" s="6">
        <v>9.689473684210529E-3</v>
      </c>
      <c r="AH278" s="6">
        <v>7.2638888888888892E-3</v>
      </c>
      <c r="AI278" s="6">
        <v>1.5834210526315786</v>
      </c>
      <c r="AJ278" s="6">
        <v>5.7732499999999973</v>
      </c>
      <c r="AK278">
        <v>30.138888888888889</v>
      </c>
      <c r="AL278">
        <v>2.1333333333333335E-5</v>
      </c>
      <c r="AM278">
        <v>0</v>
      </c>
      <c r="AR278" t="str">
        <v>Rattling Brook</v>
      </c>
    </row>
    <row r="279" spans="8:44" x14ac:dyDescent="0.25">
      <c r="H279" t="s">
        <v>415</v>
      </c>
      <c r="I279" t="s">
        <v>415</v>
      </c>
      <c r="J279" t="s">
        <v>875</v>
      </c>
      <c r="K279" t="s">
        <v>1495</v>
      </c>
      <c r="L279" t="s">
        <v>579</v>
      </c>
      <c r="M279" s="6">
        <v>108</v>
      </c>
      <c r="N279" s="9">
        <v>0.83111111111111102</v>
      </c>
      <c r="O279" s="11">
        <v>16.294444444444444</v>
      </c>
      <c r="P279" s="11">
        <v>35.666666666666664</v>
      </c>
      <c r="Q279" s="9">
        <v>7.4572222222222218</v>
      </c>
      <c r="R279" s="11">
        <v>63.277777777777779</v>
      </c>
      <c r="S279" s="6">
        <v>0.11111111111111113</v>
      </c>
      <c r="T279" s="6">
        <v>9.2555555555555551E-3</v>
      </c>
      <c r="U279" s="6">
        <v>7.9777777777777781E-2</v>
      </c>
      <c r="V279" s="6">
        <v>24.833333333333332</v>
      </c>
      <c r="W279" s="6">
        <v>4.8833333333333329</v>
      </c>
      <c r="X279" s="6">
        <v>100.55555555555556</v>
      </c>
      <c r="Y279" s="15">
        <v>0.13441285714285717</v>
      </c>
      <c r="Z279" s="15">
        <v>0.11619074074074072</v>
      </c>
      <c r="AA279" s="6">
        <v>1.0424999999999998</v>
      </c>
      <c r="AB279" s="6">
        <v>30.3125</v>
      </c>
      <c r="AC279" s="6">
        <v>28.281249999999996</v>
      </c>
      <c r="AD279" s="6">
        <v>7.2743750000000009</v>
      </c>
      <c r="AE279" s="6">
        <v>77.3</v>
      </c>
      <c r="AF279" s="6">
        <v>0.12406250000000001</v>
      </c>
      <c r="AG279" s="6">
        <v>1.7256250000000001E-2</v>
      </c>
      <c r="AH279" s="6">
        <v>2.725E-2</v>
      </c>
      <c r="AI279" s="6">
        <v>52.550000000000004</v>
      </c>
      <c r="AJ279" s="6">
        <v>4.1437500000000007</v>
      </c>
      <c r="AK279">
        <v>118.8125</v>
      </c>
      <c r="AL279">
        <v>6.5833333333333325E-4</v>
      </c>
      <c r="AM279">
        <v>0</v>
      </c>
      <c r="AR279" t="str">
        <v>Red Bay</v>
      </c>
    </row>
    <row r="280" spans="8:44" x14ac:dyDescent="0.25">
      <c r="H280" t="s">
        <v>415</v>
      </c>
      <c r="I280" t="s">
        <v>415</v>
      </c>
      <c r="J280" t="s">
        <v>876</v>
      </c>
      <c r="K280" t="s">
        <v>1496</v>
      </c>
      <c r="L280" t="s">
        <v>579</v>
      </c>
      <c r="M280" s="6">
        <v>108</v>
      </c>
      <c r="N280" s="9">
        <v>0.22333333333333327</v>
      </c>
      <c r="O280" s="11">
        <v>7.0095238095238086</v>
      </c>
      <c r="P280" s="11">
        <v>30.61904761904762</v>
      </c>
      <c r="Q280" s="9">
        <v>7.3514285714285723</v>
      </c>
      <c r="R280" s="11">
        <v>29</v>
      </c>
      <c r="S280" s="6">
        <v>0</v>
      </c>
      <c r="T280" s="6">
        <v>0</v>
      </c>
      <c r="U280" s="6">
        <v>8.8428571428571426E-2</v>
      </c>
      <c r="V280" s="6">
        <v>2.2666666666666666</v>
      </c>
      <c r="W280" s="6">
        <v>2.5952380952380958</v>
      </c>
      <c r="X280" s="6">
        <v>51.285714285714285</v>
      </c>
      <c r="Y280" s="15">
        <v>4.7465333333333332E-2</v>
      </c>
      <c r="Z280" s="15">
        <v>5.6021666666666671E-2</v>
      </c>
      <c r="AA280" s="6">
        <v>0.24727272727272726</v>
      </c>
      <c r="AB280" s="6">
        <v>17.486363636363635</v>
      </c>
      <c r="AC280" s="6">
        <v>25.154545454545453</v>
      </c>
      <c r="AD280" s="6">
        <v>7.160909090909092</v>
      </c>
      <c r="AE280" s="6">
        <v>25.49285714285714</v>
      </c>
      <c r="AF280" s="6">
        <v>2.7090909090909096E-2</v>
      </c>
      <c r="AG280" s="6">
        <v>4.936363636363638E-3</v>
      </c>
      <c r="AH280" s="6">
        <v>1.8909090909090911E-3</v>
      </c>
      <c r="AI280" s="6">
        <v>6.241818181818183</v>
      </c>
      <c r="AJ280" s="6">
        <v>3.0684210526315794</v>
      </c>
      <c r="AK280">
        <v>49.31818181818182</v>
      </c>
      <c r="AL280">
        <v>4.8190476190476184E-4</v>
      </c>
      <c r="AM280">
        <v>0</v>
      </c>
      <c r="AR280" t="str">
        <v>Red Harbour</v>
      </c>
    </row>
    <row r="281" spans="8:44" x14ac:dyDescent="0.25">
      <c r="H281" t="s">
        <v>416</v>
      </c>
      <c r="I281" t="s">
        <v>416</v>
      </c>
      <c r="J281" t="s">
        <v>755</v>
      </c>
      <c r="K281" t="s">
        <v>1383</v>
      </c>
      <c r="L281" t="s">
        <v>579</v>
      </c>
      <c r="M281" s="6">
        <v>294</v>
      </c>
      <c r="N281" s="9">
        <v>0.80869565217391282</v>
      </c>
      <c r="O281" s="11">
        <v>13.85217391304348</v>
      </c>
      <c r="P281" s="11">
        <v>8.6956521739130448</v>
      </c>
      <c r="Q281" s="9">
        <v>6.6180434782608701</v>
      </c>
      <c r="R281" s="11">
        <v>15.478260869565217</v>
      </c>
      <c r="S281" s="6">
        <v>0.18860869565217392</v>
      </c>
      <c r="T281" s="6">
        <v>1.2123913043478264E-2</v>
      </c>
      <c r="U281" s="6">
        <v>0.18182608695652175</v>
      </c>
      <c r="V281" s="6">
        <v>1.7695652173913046</v>
      </c>
      <c r="W281" s="6">
        <v>5.7108695652173926</v>
      </c>
      <c r="X281" s="6">
        <v>50.826086956521742</v>
      </c>
      <c r="Y281" s="15">
        <v>0.11943877551020407</v>
      </c>
      <c r="Z281" s="15">
        <v>9.3769599999999995E-2</v>
      </c>
      <c r="AA281" s="6">
        <v>0.65500000000000003</v>
      </c>
      <c r="AB281" s="6">
        <v>21.454545454545453</v>
      </c>
      <c r="AC281" s="6">
        <v>11.580909090909094</v>
      </c>
      <c r="AD281" s="6">
        <v>6.8413636363636359</v>
      </c>
      <c r="AE281" s="6">
        <v>19.5</v>
      </c>
      <c r="AF281" s="6">
        <v>6.9545454545454521E-2</v>
      </c>
      <c r="AG281" s="6">
        <v>2.6000000000000002E-2</v>
      </c>
      <c r="AH281" s="6">
        <v>1.6377272727272731E-3</v>
      </c>
      <c r="AI281" s="6">
        <v>2.0704545454545458</v>
      </c>
      <c r="AJ281" s="6">
        <v>5.1776190476190473</v>
      </c>
      <c r="AK281">
        <v>43.35</v>
      </c>
      <c r="AL281">
        <v>3.6326086956521737E-4</v>
      </c>
      <c r="AM281">
        <v>4.347826086956522E-5</v>
      </c>
      <c r="AR281" t="str">
        <v>Reidville</v>
      </c>
    </row>
    <row r="282" spans="8:44" x14ac:dyDescent="0.25">
      <c r="H282" t="s">
        <v>877</v>
      </c>
      <c r="I282" t="s">
        <v>418</v>
      </c>
      <c r="J282" t="s">
        <v>647</v>
      </c>
      <c r="K282" t="s">
        <v>1497</v>
      </c>
      <c r="L282" t="s">
        <v>579</v>
      </c>
      <c r="M282" s="6">
        <v>0</v>
      </c>
      <c r="N282" s="9">
        <v>0.56333333333333346</v>
      </c>
      <c r="O282" s="11">
        <v>67</v>
      </c>
      <c r="P282" s="11">
        <v>9.0714285714285712</v>
      </c>
      <c r="Q282" s="9">
        <v>6.8142857142857141</v>
      </c>
      <c r="R282" s="11">
        <v>10.209523809523811</v>
      </c>
      <c r="S282" s="6">
        <v>0.18976190476190474</v>
      </c>
      <c r="T282" s="6">
        <v>0.1065</v>
      </c>
      <c r="U282" s="6">
        <v>1.0030000000000002E-2</v>
      </c>
      <c r="V282" s="6">
        <v>1.8809523809523809</v>
      </c>
      <c r="W282" s="6">
        <v>8.5952380952380931</v>
      </c>
      <c r="X282" s="6">
        <v>33.952380952380949</v>
      </c>
      <c r="Y282" s="15">
        <v>0</v>
      </c>
      <c r="Z282" s="15">
        <v>0</v>
      </c>
      <c r="AA282" s="6">
        <v>0.69538461538461527</v>
      </c>
      <c r="AB282" s="6">
        <v>49.615384615384613</v>
      </c>
      <c r="AC282" s="6">
        <v>7.5076923076923077</v>
      </c>
      <c r="AD282" s="6">
        <v>6.6115384615384603</v>
      </c>
      <c r="AE282" s="6">
        <v>11.393846153846154</v>
      </c>
      <c r="AF282" s="6">
        <v>0.16692307692307692</v>
      </c>
      <c r="AG282" s="6">
        <v>2.5307692307692309E-2</v>
      </c>
      <c r="AH282" s="6">
        <v>1.7692307692307693E-3</v>
      </c>
      <c r="AI282" s="6">
        <v>2.6538461538461537</v>
      </c>
      <c r="AJ282" s="6">
        <v>7.9615384615384617</v>
      </c>
      <c r="AK282">
        <v>29.46153846153846</v>
      </c>
      <c r="AL282">
        <v>3.9428571428571426E-4</v>
      </c>
      <c r="AM282">
        <v>0</v>
      </c>
      <c r="AR282" t="str">
        <v>Renews-Cappahayden</v>
      </c>
    </row>
    <row r="283" spans="8:44" x14ac:dyDescent="0.25">
      <c r="H283" t="s">
        <v>419</v>
      </c>
      <c r="I283" t="s">
        <v>419</v>
      </c>
      <c r="J283" t="s">
        <v>878</v>
      </c>
      <c r="K283" t="s">
        <v>1498</v>
      </c>
      <c r="L283" t="s">
        <v>579</v>
      </c>
      <c r="M283" s="6">
        <v>125</v>
      </c>
      <c r="N283" s="9">
        <v>0.43631578947368416</v>
      </c>
      <c r="O283" s="11">
        <v>34.742105263157896</v>
      </c>
      <c r="P283" s="11">
        <v>4.4894736842105267</v>
      </c>
      <c r="Q283" s="9">
        <v>6.5036842105263162</v>
      </c>
      <c r="R283" s="11">
        <v>8.3842105263157904</v>
      </c>
      <c r="S283" s="6">
        <v>0.20673684210526316</v>
      </c>
      <c r="T283" s="6">
        <v>1.7273684210526316E-2</v>
      </c>
      <c r="U283" s="6">
        <v>3.188947368421053E-2</v>
      </c>
      <c r="V283" s="6">
        <v>1.6894736842105265</v>
      </c>
      <c r="W283" s="6">
        <v>4.2842105263157899</v>
      </c>
      <c r="X283" s="6">
        <v>34.842105263157897</v>
      </c>
      <c r="Y283" s="15">
        <v>5.8611111111111103E-3</v>
      </c>
      <c r="Z283" s="15">
        <v>3.5000000000000001E-3</v>
      </c>
      <c r="AA283" s="6">
        <v>0.52388888888888885</v>
      </c>
      <c r="AB283" s="6">
        <v>43.277777777777779</v>
      </c>
      <c r="AC283" s="6">
        <v>6.5222222222222221</v>
      </c>
      <c r="AD283" s="6">
        <v>6.5294444444444455</v>
      </c>
      <c r="AE283" s="6">
        <v>6.953846153846154</v>
      </c>
      <c r="AF283" s="6">
        <v>0.21755555555555559</v>
      </c>
      <c r="AG283" s="6">
        <v>3.2055555555555559E-2</v>
      </c>
      <c r="AH283" s="6">
        <v>3.2644444444444444E-3</v>
      </c>
      <c r="AI283" s="6">
        <v>2.4444444444444446</v>
      </c>
      <c r="AJ283" s="6">
        <v>4.6400000000000006</v>
      </c>
      <c r="AK283">
        <v>32.555555555555557</v>
      </c>
      <c r="AL283">
        <v>1.7473684210526317E-4</v>
      </c>
      <c r="AM283">
        <v>0</v>
      </c>
      <c r="AR283" t="str">
        <v>Rigolet</v>
      </c>
    </row>
    <row r="284" spans="8:44" x14ac:dyDescent="0.25">
      <c r="H284" t="s">
        <v>420</v>
      </c>
      <c r="I284" t="s">
        <v>420</v>
      </c>
      <c r="J284" t="s">
        <v>879</v>
      </c>
      <c r="K284" t="s">
        <v>1499</v>
      </c>
      <c r="L284" t="s">
        <v>579</v>
      </c>
      <c r="M284" s="6">
        <v>298</v>
      </c>
      <c r="N284" s="9">
        <v>3.0962499999999991</v>
      </c>
      <c r="O284" s="11">
        <v>13.416666666666666</v>
      </c>
      <c r="P284" s="11">
        <v>6.3416666666666659</v>
      </c>
      <c r="Q284" s="9">
        <v>6.2641666666666653</v>
      </c>
      <c r="R284" s="11">
        <v>4.9541666666666666</v>
      </c>
      <c r="S284" s="6">
        <v>6.8166666666666667E-2</v>
      </c>
      <c r="T284" s="6">
        <v>1.1729166666666667E-2</v>
      </c>
      <c r="U284" s="6">
        <v>0.16799583333333334</v>
      </c>
      <c r="V284" s="6">
        <v>3.4583333333333335</v>
      </c>
      <c r="W284" s="6">
        <v>4.3666666666666663</v>
      </c>
      <c r="X284" s="6">
        <v>56.5</v>
      </c>
      <c r="Y284" s="15">
        <v>5.9665094339622644E-2</v>
      </c>
      <c r="Z284" s="15">
        <v>8.2817741935483857E-2</v>
      </c>
      <c r="AA284" s="6">
        <v>0.63095238095238093</v>
      </c>
      <c r="AB284" s="6">
        <v>40.61904761904762</v>
      </c>
      <c r="AC284" s="6">
        <v>2.9580952380952379</v>
      </c>
      <c r="AD284" s="6">
        <v>6.2061904761904767</v>
      </c>
      <c r="AE284" s="6">
        <v>5.0555555555555554</v>
      </c>
      <c r="AF284" s="6">
        <v>0.13900000000000001</v>
      </c>
      <c r="AG284" s="6">
        <v>2.2666666666666672E-2</v>
      </c>
      <c r="AH284" s="6">
        <v>1.6273684210526319E-2</v>
      </c>
      <c r="AI284" s="6">
        <v>1.8585714285714285</v>
      </c>
      <c r="AJ284" s="6">
        <v>6.5500000000000007</v>
      </c>
      <c r="AK284">
        <v>24.61904761904762</v>
      </c>
      <c r="AL284">
        <v>1.4350000000000003E-3</v>
      </c>
      <c r="AM284">
        <v>0</v>
      </c>
      <c r="AR284" t="str">
        <v>River of Ponds</v>
      </c>
    </row>
    <row r="285" spans="8:44" x14ac:dyDescent="0.25">
      <c r="H285" t="s">
        <v>421</v>
      </c>
      <c r="I285" t="s">
        <v>421</v>
      </c>
      <c r="J285" t="s">
        <v>880</v>
      </c>
      <c r="K285" t="s">
        <v>1500</v>
      </c>
      <c r="L285" t="s">
        <v>579</v>
      </c>
      <c r="M285" s="6">
        <v>144</v>
      </c>
      <c r="N285" s="9">
        <v>0.37217391304347835</v>
      </c>
      <c r="O285" s="11">
        <v>14.72608695652174</v>
      </c>
      <c r="P285" s="11">
        <v>16.913043478260871</v>
      </c>
      <c r="Q285" s="9">
        <v>7.0504347826086953</v>
      </c>
      <c r="R285" s="11">
        <v>15.347826086956522</v>
      </c>
      <c r="S285" s="6">
        <v>2.1304347826086957E-2</v>
      </c>
      <c r="T285" s="6">
        <v>5.1260869565217396E-3</v>
      </c>
      <c r="U285" s="6">
        <v>8.8043478260869557E-2</v>
      </c>
      <c r="V285" s="6">
        <v>0.76086956521739135</v>
      </c>
      <c r="W285" s="6">
        <v>5.12608695652174</v>
      </c>
      <c r="X285" s="6">
        <v>39.739130434782609</v>
      </c>
      <c r="Y285" s="15">
        <v>9.0884090909090914E-2</v>
      </c>
      <c r="Z285" s="15">
        <v>8.3019999999999997E-2</v>
      </c>
      <c r="AA285" s="6">
        <v>0.39624999999999999</v>
      </c>
      <c r="AB285" s="6">
        <v>23.609375</v>
      </c>
      <c r="AC285" s="6">
        <v>10.387500000000001</v>
      </c>
      <c r="AD285" s="6">
        <v>6.8765625000000004</v>
      </c>
      <c r="AE285" s="6">
        <v>12.321052631578947</v>
      </c>
      <c r="AF285" s="6">
        <v>1.8937500000000006E-2</v>
      </c>
      <c r="AG285" s="6">
        <v>9.2718750000000023E-3</v>
      </c>
      <c r="AH285" s="6">
        <v>5.9687500000000001E-3</v>
      </c>
      <c r="AI285" s="6">
        <v>1.121875</v>
      </c>
      <c r="AJ285" s="6">
        <v>5.0516129032258084</v>
      </c>
      <c r="AK285">
        <v>26.666666666666668</v>
      </c>
      <c r="AL285">
        <v>1.8565217391304349E-4</v>
      </c>
      <c r="AM285">
        <v>0</v>
      </c>
      <c r="AR285" t="str">
        <v>Riverhead</v>
      </c>
    </row>
    <row r="286" spans="8:44" x14ac:dyDescent="0.25">
      <c r="H286" t="s">
        <v>881</v>
      </c>
      <c r="I286" t="s">
        <v>422</v>
      </c>
      <c r="J286" t="s">
        <v>882</v>
      </c>
      <c r="K286" t="s">
        <v>1501</v>
      </c>
      <c r="L286" t="s">
        <v>579</v>
      </c>
      <c r="M286" s="6">
        <v>532</v>
      </c>
      <c r="N286" s="9">
        <v>0.9436538461538464</v>
      </c>
      <c r="O286" s="11">
        <v>18.16346153846154</v>
      </c>
      <c r="P286" s="11">
        <v>97.884615384615387</v>
      </c>
      <c r="Q286" s="9">
        <v>7.7080769230769217</v>
      </c>
      <c r="R286" s="11">
        <v>117.07692307692308</v>
      </c>
      <c r="S286" s="6">
        <v>9.542307692307693E-2</v>
      </c>
      <c r="T286" s="6">
        <v>5.8269230769230772E-4</v>
      </c>
      <c r="U286" s="6">
        <v>2.5888461538461527E-2</v>
      </c>
      <c r="V286" s="6">
        <v>6.815384615384616</v>
      </c>
      <c r="W286" s="6">
        <v>5.8500000000000005</v>
      </c>
      <c r="X286" s="6">
        <v>182.05769230769232</v>
      </c>
      <c r="Y286" s="15">
        <v>0.16244</v>
      </c>
      <c r="Z286" s="15">
        <v>0.1665648854961832</v>
      </c>
      <c r="AA286" s="6">
        <v>0.96000000000000008</v>
      </c>
      <c r="AB286" s="6">
        <v>52.645161290322584</v>
      </c>
      <c r="AC286" s="6">
        <v>96.029032258064518</v>
      </c>
      <c r="AD286" s="6">
        <v>7.9687096774193558</v>
      </c>
      <c r="AE286" s="6">
        <v>116.35714285714286</v>
      </c>
      <c r="AF286" s="6">
        <v>9.2935483870967714E-2</v>
      </c>
      <c r="AG286" s="6">
        <v>7.7419354838709712E-3</v>
      </c>
      <c r="AH286" s="6">
        <v>4.129032258064518E-3</v>
      </c>
      <c r="AI286" s="6">
        <v>6.1248387096774186</v>
      </c>
      <c r="AJ286" s="6">
        <v>6.5500000000000007</v>
      </c>
      <c r="AK286">
        <v>168.7741935483871</v>
      </c>
      <c r="AL286">
        <v>9.7307692307692316E-5</v>
      </c>
      <c r="AM286">
        <v>0</v>
      </c>
      <c r="AR286" t="str">
        <v>Robert's Arm</v>
      </c>
    </row>
    <row r="287" spans="8:44" x14ac:dyDescent="0.25">
      <c r="H287" t="s">
        <v>423</v>
      </c>
      <c r="I287" t="s">
        <v>423</v>
      </c>
      <c r="J287" t="s">
        <v>883</v>
      </c>
      <c r="K287" t="s">
        <v>1502</v>
      </c>
      <c r="L287" t="s">
        <v>579</v>
      </c>
      <c r="M287" s="6">
        <v>97</v>
      </c>
      <c r="N287" s="9">
        <v>0.45130434782608697</v>
      </c>
      <c r="O287" s="11">
        <v>18.869565217391305</v>
      </c>
      <c r="P287" s="11">
        <v>4.7391304347826084</v>
      </c>
      <c r="Q287" s="9">
        <v>6.573913043478262</v>
      </c>
      <c r="R287" s="11">
        <v>5.0608695652173914</v>
      </c>
      <c r="S287" s="6">
        <v>2.4217391304347829E-2</v>
      </c>
      <c r="T287" s="6">
        <v>2.0230434782608699E-2</v>
      </c>
      <c r="U287" s="6">
        <v>3.8647826086956535E-2</v>
      </c>
      <c r="V287" s="6">
        <v>1.7391304347826086</v>
      </c>
      <c r="W287" s="6">
        <v>4.9913043478260866</v>
      </c>
      <c r="X287" s="6">
        <v>24.695652173913043</v>
      </c>
      <c r="Y287" s="15">
        <v>4.3741666666666679E-2</v>
      </c>
      <c r="Z287" s="15">
        <v>4.2647540983606548E-2</v>
      </c>
      <c r="AA287" s="6">
        <v>0.40124999999999994</v>
      </c>
      <c r="AB287" s="6">
        <v>21.625</v>
      </c>
      <c r="AC287" s="6">
        <v>6.1737499999999992</v>
      </c>
      <c r="AD287" s="6">
        <v>6.5887499999999983</v>
      </c>
      <c r="AE287" s="6">
        <v>5.4924999999999997</v>
      </c>
      <c r="AF287" s="6">
        <v>3.0916666666666672E-2</v>
      </c>
      <c r="AG287" s="6">
        <v>2.1337499999999999E-2</v>
      </c>
      <c r="AH287" s="6">
        <v>2.7282608695652173E-3</v>
      </c>
      <c r="AI287" s="6">
        <v>2.1958333333333333</v>
      </c>
      <c r="AJ287" s="6">
        <v>4.3714285714285719</v>
      </c>
      <c r="AK287">
        <v>28.458333333333332</v>
      </c>
      <c r="AL287">
        <v>1.4043478260869564E-4</v>
      </c>
      <c r="AM287">
        <v>0</v>
      </c>
      <c r="AR287" t="str">
        <v>Rocky Harbour</v>
      </c>
    </row>
    <row r="288" spans="8:44" x14ac:dyDescent="0.25">
      <c r="H288" t="s">
        <v>424</v>
      </c>
      <c r="I288" t="s">
        <v>424</v>
      </c>
      <c r="J288" t="s">
        <v>884</v>
      </c>
      <c r="K288" t="s">
        <v>1503</v>
      </c>
      <c r="L288" t="s">
        <v>579</v>
      </c>
      <c r="M288" s="6">
        <v>545</v>
      </c>
      <c r="N288" s="9">
        <v>0.97769230769230764</v>
      </c>
      <c r="O288" s="11">
        <v>6.7423076923076923</v>
      </c>
      <c r="P288" s="11">
        <v>39.192307692307693</v>
      </c>
      <c r="Q288" s="9">
        <v>7.4984615384615365</v>
      </c>
      <c r="R288" s="11">
        <v>3.1538461538461537</v>
      </c>
      <c r="S288" s="6">
        <v>0.11519230769230768</v>
      </c>
      <c r="T288" s="6">
        <v>1.1361538461538461E-2</v>
      </c>
      <c r="U288" s="6">
        <v>2.6830769230769238E-2</v>
      </c>
      <c r="V288" s="6">
        <v>41.5</v>
      </c>
      <c r="W288" s="6">
        <v>3.7307692307692308</v>
      </c>
      <c r="X288" s="6">
        <v>136.38461538461539</v>
      </c>
      <c r="Y288" s="15">
        <v>6.8487619047619019E-2</v>
      </c>
      <c r="Z288" s="15">
        <v>6.1391935483870973E-2</v>
      </c>
      <c r="AA288" s="6">
        <v>1.6407142857142862</v>
      </c>
      <c r="AB288" s="6">
        <v>147.42857142857142</v>
      </c>
      <c r="AC288" s="6">
        <v>1.8614285714285717</v>
      </c>
      <c r="AD288" s="6">
        <v>5.5753571428571416</v>
      </c>
      <c r="AE288" s="6">
        <v>3.1641176470588235</v>
      </c>
      <c r="AF288" s="6">
        <v>0.90417857142857161</v>
      </c>
      <c r="AG288" s="6">
        <v>2.3314285714285721E-2</v>
      </c>
      <c r="AH288" s="6">
        <v>8.0714285714285731E-3</v>
      </c>
      <c r="AI288" s="6">
        <v>1.4678571428571427</v>
      </c>
      <c r="AJ288" s="6">
        <v>10.266666666666666</v>
      </c>
      <c r="AK288">
        <v>31.653846153846153</v>
      </c>
      <c r="AL288">
        <v>0</v>
      </c>
      <c r="AM288">
        <v>0</v>
      </c>
      <c r="AR288" t="str">
        <v>Roddickton-Bide Arm</v>
      </c>
    </row>
    <row r="289" spans="8:44" x14ac:dyDescent="0.25">
      <c r="H289" t="s">
        <v>885</v>
      </c>
      <c r="I289" t="s">
        <v>425</v>
      </c>
      <c r="J289" t="s">
        <v>886</v>
      </c>
      <c r="K289" t="s">
        <v>1504</v>
      </c>
      <c r="L289" t="s">
        <v>579</v>
      </c>
      <c r="M289" s="6">
        <v>220</v>
      </c>
      <c r="N289" s="9">
        <v>0.39151515151515148</v>
      </c>
      <c r="O289" s="11">
        <v>22.969696969696969</v>
      </c>
      <c r="P289" s="11">
        <v>7.8848484848484848</v>
      </c>
      <c r="Q289" s="9">
        <v>6.7272727272727284</v>
      </c>
      <c r="R289" s="11">
        <v>6.8636363636363633</v>
      </c>
      <c r="S289" s="6">
        <v>0.13696969696969699</v>
      </c>
      <c r="T289" s="6">
        <v>1.442727272727273E-2</v>
      </c>
      <c r="U289" s="6">
        <v>4.697878787878787E-2</v>
      </c>
      <c r="V289" s="6">
        <v>0.47272727272727272</v>
      </c>
      <c r="W289" s="6">
        <v>5.2727272727272725</v>
      </c>
      <c r="X289" s="6">
        <v>29.148484848484848</v>
      </c>
      <c r="Y289" s="15">
        <v>0.16420514851485149</v>
      </c>
      <c r="Z289" s="15">
        <v>0.12414705882352943</v>
      </c>
      <c r="AA289" s="6">
        <v>0.65178571428571452</v>
      </c>
      <c r="AB289" s="6">
        <v>52.428571428571431</v>
      </c>
      <c r="AC289" s="6">
        <v>6.8910714285714283</v>
      </c>
      <c r="AD289" s="6">
        <v>6.5985714285714261</v>
      </c>
      <c r="AE289" s="6">
        <v>9.8181818181818183</v>
      </c>
      <c r="AF289" s="6">
        <v>0.18685714285714269</v>
      </c>
      <c r="AG289" s="6">
        <v>2.5928571428571436E-2</v>
      </c>
      <c r="AH289" s="6">
        <v>5.9576923076923088E-3</v>
      </c>
      <c r="AI289" s="6">
        <v>2.0025000000000004</v>
      </c>
      <c r="AJ289" s="6">
        <v>6.527999999999996</v>
      </c>
      <c r="AK289">
        <v>33</v>
      </c>
      <c r="AL289">
        <v>5.9696969696969693E-5</v>
      </c>
      <c r="AM289">
        <v>0</v>
      </c>
      <c r="AR289" t="str">
        <v>Rose Blanche-Harbour Le Cou</v>
      </c>
    </row>
    <row r="290" spans="8:44" x14ac:dyDescent="0.25">
      <c r="H290" t="s">
        <v>885</v>
      </c>
      <c r="I290" t="s">
        <v>426</v>
      </c>
      <c r="J290" t="s">
        <v>886</v>
      </c>
      <c r="K290" t="s">
        <v>1504</v>
      </c>
      <c r="L290" t="s">
        <v>579</v>
      </c>
      <c r="M290" s="6">
        <v>220</v>
      </c>
      <c r="N290" s="9">
        <v>0.39151515151515148</v>
      </c>
      <c r="O290" s="11">
        <v>22.969696969696969</v>
      </c>
      <c r="P290" s="11">
        <v>7.8848484848484848</v>
      </c>
      <c r="Q290" s="9">
        <v>6.7272727272727284</v>
      </c>
      <c r="R290" s="11">
        <v>6.8636363636363633</v>
      </c>
      <c r="S290" s="6">
        <v>0.13696969696969699</v>
      </c>
      <c r="T290" s="6">
        <v>1.442727272727273E-2</v>
      </c>
      <c r="U290" s="6">
        <v>4.697878787878787E-2</v>
      </c>
      <c r="V290" s="6">
        <v>0.47272727272727272</v>
      </c>
      <c r="W290" s="6">
        <v>5.2727272727272725</v>
      </c>
      <c r="X290" s="6">
        <v>29.148484848484848</v>
      </c>
      <c r="Y290" s="15">
        <v>0.16420514851485149</v>
      </c>
      <c r="Z290" s="15">
        <v>0.12414705882352943</v>
      </c>
      <c r="AA290" s="6">
        <v>0.65178571428571452</v>
      </c>
      <c r="AB290" s="6">
        <v>52.428571428571431</v>
      </c>
      <c r="AC290" s="6">
        <v>6.8910714285714283</v>
      </c>
      <c r="AD290" s="6">
        <v>6.5985714285714261</v>
      </c>
      <c r="AE290" s="6">
        <v>9.8181818181818183</v>
      </c>
      <c r="AF290" s="6">
        <v>0.18685714285714269</v>
      </c>
      <c r="AG290" s="6">
        <v>2.5928571428571436E-2</v>
      </c>
      <c r="AH290" s="6">
        <v>5.9576923076923088E-3</v>
      </c>
      <c r="AI290" s="6">
        <v>2.0025000000000004</v>
      </c>
      <c r="AJ290" s="6">
        <v>6.527999999999996</v>
      </c>
      <c r="AK290">
        <v>33</v>
      </c>
      <c r="AL290">
        <v>5.9696969696969693E-5</v>
      </c>
      <c r="AM290">
        <v>0</v>
      </c>
      <c r="AR290" t="str">
        <v>Rushoon</v>
      </c>
    </row>
    <row r="291" spans="8:44" x14ac:dyDescent="0.25">
      <c r="H291" t="s">
        <v>427</v>
      </c>
      <c r="I291" t="s">
        <v>427</v>
      </c>
      <c r="J291" t="s">
        <v>887</v>
      </c>
      <c r="K291" t="s">
        <v>1505</v>
      </c>
      <c r="L291" t="s">
        <v>579</v>
      </c>
      <c r="M291" s="6">
        <v>265</v>
      </c>
      <c r="N291" s="9">
        <v>0.80545454545454542</v>
      </c>
      <c r="O291" s="11">
        <v>15.040909090909089</v>
      </c>
      <c r="P291" s="11">
        <v>41.954545454545453</v>
      </c>
      <c r="Q291" s="9">
        <v>7.4181818181818189</v>
      </c>
      <c r="R291" s="11">
        <v>47.136363636363633</v>
      </c>
      <c r="S291" s="6">
        <v>4.0318181818181829E-2</v>
      </c>
      <c r="T291" s="6">
        <v>1.6513636363636366E-2</v>
      </c>
      <c r="U291" s="6">
        <v>0.12368181818181818</v>
      </c>
      <c r="V291" s="6">
        <v>0.71818181818181825</v>
      </c>
      <c r="W291" s="6">
        <v>6.1136363636363633</v>
      </c>
      <c r="X291" s="6">
        <v>64.727272727272734</v>
      </c>
      <c r="Y291" s="15">
        <v>0.13304727272727274</v>
      </c>
      <c r="Z291" s="15">
        <v>0.12326222222222222</v>
      </c>
      <c r="AA291" s="6">
        <v>0.87785714285714278</v>
      </c>
      <c r="AB291" s="6">
        <v>19.714285714285715</v>
      </c>
      <c r="AC291" s="6">
        <v>42.457142857142856</v>
      </c>
      <c r="AD291" s="6">
        <v>7.5735714285714311</v>
      </c>
      <c r="AE291" s="6">
        <v>42.425000000000004</v>
      </c>
      <c r="AF291" s="6">
        <v>2.9500000000000002E-2</v>
      </c>
      <c r="AG291" s="6">
        <v>1.4164285714285714E-2</v>
      </c>
      <c r="AH291" s="6">
        <v>2.9285714285714284E-3</v>
      </c>
      <c r="AI291" s="6">
        <v>1.2428571428571427</v>
      </c>
      <c r="AJ291" s="6">
        <v>5.15</v>
      </c>
      <c r="AK291">
        <v>61.428571428571431</v>
      </c>
      <c r="AL291">
        <v>1.8272727272727275E-4</v>
      </c>
      <c r="AM291">
        <v>0</v>
      </c>
      <c r="AR291" t="str">
        <v>Salmon Cove</v>
      </c>
    </row>
    <row r="292" spans="8:44" x14ac:dyDescent="0.25">
      <c r="H292" t="s">
        <v>428</v>
      </c>
      <c r="I292" t="s">
        <v>428</v>
      </c>
      <c r="J292" t="s">
        <v>888</v>
      </c>
      <c r="K292" t="s">
        <v>1506</v>
      </c>
      <c r="L292" t="s">
        <v>579</v>
      </c>
      <c r="M292" s="6">
        <v>341</v>
      </c>
      <c r="N292" s="9">
        <v>0.63333333333333319</v>
      </c>
      <c r="O292" s="11">
        <v>8.9</v>
      </c>
      <c r="P292" s="11">
        <v>159.70833333333334</v>
      </c>
      <c r="Q292" s="9">
        <v>8.1804166666666678</v>
      </c>
      <c r="R292" s="11">
        <v>173.5</v>
      </c>
      <c r="S292" s="6">
        <v>9.5833333333333326E-3</v>
      </c>
      <c r="T292" s="6">
        <v>1.1083333333333333E-3</v>
      </c>
      <c r="U292" s="6">
        <v>3.7250000000000013E-3</v>
      </c>
      <c r="V292" s="6">
        <v>7.270833333333333</v>
      </c>
      <c r="W292" s="6">
        <v>2.5750000000000002</v>
      </c>
      <c r="X292" s="6">
        <v>234.41666666666666</v>
      </c>
      <c r="Y292" s="15">
        <v>2.9981690140845067E-2</v>
      </c>
      <c r="Z292" s="15">
        <v>1.3218723404255317E-2</v>
      </c>
      <c r="AA292" s="6">
        <v>0.61666666666666681</v>
      </c>
      <c r="AB292" s="6">
        <v>16</v>
      </c>
      <c r="AC292" s="6">
        <v>155.80000000000001</v>
      </c>
      <c r="AD292" s="6">
        <v>8.2266666666666666</v>
      </c>
      <c r="AE292" s="6">
        <v>171.63636363636363</v>
      </c>
      <c r="AF292" s="6">
        <v>2.3666666666666669E-2</v>
      </c>
      <c r="AG292" s="6">
        <v>1.2000000000000001E-3</v>
      </c>
      <c r="AH292" s="6">
        <v>9.4666666666666662E-4</v>
      </c>
      <c r="AI292" s="6">
        <v>7.424666666666667</v>
      </c>
      <c r="AJ292" s="6">
        <v>3.5769230769230762</v>
      </c>
      <c r="AK292">
        <v>219.73333333333332</v>
      </c>
      <c r="AL292">
        <v>3.0000000000000001E-5</v>
      </c>
      <c r="AM292">
        <v>0</v>
      </c>
      <c r="AR292" t="str">
        <v>Salvage</v>
      </c>
    </row>
    <row r="293" spans="8:44" x14ac:dyDescent="0.25">
      <c r="H293" t="s">
        <v>889</v>
      </c>
      <c r="I293" t="s">
        <v>156</v>
      </c>
      <c r="J293" t="s">
        <v>890</v>
      </c>
      <c r="K293" t="s">
        <v>1507</v>
      </c>
      <c r="L293" t="s">
        <v>241</v>
      </c>
      <c r="M293" s="6">
        <v>438</v>
      </c>
      <c r="N293" s="9">
        <v>0.43470588235294128</v>
      </c>
      <c r="O293" s="11">
        <v>1.9411764705882353</v>
      </c>
      <c r="P293" s="11">
        <v>93</v>
      </c>
      <c r="Q293" s="9">
        <v>8.0000000000000018</v>
      </c>
      <c r="R293" s="11">
        <v>140.05882352941177</v>
      </c>
      <c r="S293" s="6">
        <v>0</v>
      </c>
      <c r="T293" s="6">
        <v>2.6605882352941174E-2</v>
      </c>
      <c r="U293" s="6">
        <v>1.3876470588235296E-2</v>
      </c>
      <c r="V293" s="6">
        <v>12.470588235294118</v>
      </c>
      <c r="W293" s="6">
        <v>1.7317647058823533</v>
      </c>
      <c r="X293" s="6">
        <v>279.76470588235293</v>
      </c>
      <c r="Y293" s="15">
        <v>3.9257500000000015E-2</v>
      </c>
      <c r="Z293" s="15">
        <v>2.1859090909090908E-2</v>
      </c>
      <c r="AA293" s="6">
        <v>0.14772727272727276</v>
      </c>
      <c r="AB293" s="6">
        <v>7.6818181818181817</v>
      </c>
      <c r="AC293" s="6">
        <v>94.909090909090907</v>
      </c>
      <c r="AD293" s="6">
        <v>7.8809090909090909</v>
      </c>
      <c r="AE293" s="6">
        <v>161</v>
      </c>
      <c r="AF293" s="6">
        <v>2.1590909090909091E-2</v>
      </c>
      <c r="AG293" s="6">
        <v>0.11868181818181821</v>
      </c>
      <c r="AH293" s="6">
        <v>4.6363636363636366E-4</v>
      </c>
      <c r="AI293" s="6">
        <v>12.590909090909092</v>
      </c>
      <c r="AJ293" s="6">
        <v>2.1454545454545455</v>
      </c>
      <c r="AK293">
        <v>312.68181818181819</v>
      </c>
      <c r="AL293">
        <v>0</v>
      </c>
      <c r="AM293">
        <v>0</v>
      </c>
      <c r="AR293" t="str">
        <v>Sandringham</v>
      </c>
    </row>
    <row r="294" spans="8:44" x14ac:dyDescent="0.25">
      <c r="H294" t="s">
        <v>889</v>
      </c>
      <c r="I294" t="s">
        <v>225</v>
      </c>
      <c r="J294" t="s">
        <v>891</v>
      </c>
      <c r="K294" t="s">
        <v>1508</v>
      </c>
      <c r="L294" t="s">
        <v>241</v>
      </c>
      <c r="M294" s="6">
        <v>438</v>
      </c>
      <c r="N294" s="9">
        <v>0.3429411764705883</v>
      </c>
      <c r="O294" s="11">
        <v>1</v>
      </c>
      <c r="P294" s="11">
        <v>121.52941176470588</v>
      </c>
      <c r="Q294" s="9">
        <v>9.1947058823529435</v>
      </c>
      <c r="R294" s="11">
        <v>10.658823529411764</v>
      </c>
      <c r="S294" s="6">
        <v>0</v>
      </c>
      <c r="T294" s="6">
        <v>0</v>
      </c>
      <c r="U294" s="6">
        <v>1.0823529411764706E-4</v>
      </c>
      <c r="V294" s="6">
        <v>13.117647058823529</v>
      </c>
      <c r="W294" s="6">
        <v>0.77117647058823524</v>
      </c>
      <c r="X294" s="6">
        <v>228.41176470588235</v>
      </c>
      <c r="Y294" s="15">
        <v>6.6481249999999995E-3</v>
      </c>
      <c r="Z294" s="15">
        <v>1.75E-4</v>
      </c>
      <c r="AA294" s="6">
        <v>0.22499999999999998</v>
      </c>
      <c r="AB294" s="6">
        <v>0.45454545454545453</v>
      </c>
      <c r="AC294" s="6">
        <v>119.5</v>
      </c>
      <c r="AD294" s="6">
        <v>9.1381818181818186</v>
      </c>
      <c r="AE294" s="6">
        <v>22.623809523809523</v>
      </c>
      <c r="AF294" s="6">
        <v>9.3181818181818192E-3</v>
      </c>
      <c r="AG294" s="6">
        <v>1.3836363636363636E-2</v>
      </c>
      <c r="AH294" s="6">
        <v>6.1363636363636373E-4</v>
      </c>
      <c r="AI294" s="6">
        <v>13.863636363636363</v>
      </c>
      <c r="AJ294" s="6">
        <v>0.59136363636363631</v>
      </c>
      <c r="AK294">
        <v>230.13636363636363</v>
      </c>
      <c r="AL294">
        <v>0</v>
      </c>
      <c r="AM294">
        <v>1.1117647058823529E-3</v>
      </c>
      <c r="AR294" t="str">
        <v>Sandy Cove</v>
      </c>
    </row>
    <row r="295" spans="8:44" x14ac:dyDescent="0.25">
      <c r="H295" t="s">
        <v>429</v>
      </c>
      <c r="I295" t="s">
        <v>429</v>
      </c>
      <c r="J295" t="s">
        <v>892</v>
      </c>
      <c r="K295" t="s">
        <v>1509</v>
      </c>
      <c r="L295" t="s">
        <v>579</v>
      </c>
      <c r="M295" s="6">
        <v>361</v>
      </c>
      <c r="N295" s="9">
        <v>1.0150000000000001</v>
      </c>
      <c r="O295" s="11">
        <v>21.736842105263158</v>
      </c>
      <c r="P295" s="11">
        <v>4.2</v>
      </c>
      <c r="Q295" s="9">
        <v>6.6636842105263163</v>
      </c>
      <c r="R295" s="11">
        <v>5.473684210526315</v>
      </c>
      <c r="S295" s="6">
        <v>0.12921052631578947</v>
      </c>
      <c r="T295" s="6">
        <v>5.4631578947368425E-3</v>
      </c>
      <c r="U295" s="6">
        <v>5.703236842105263E-2</v>
      </c>
      <c r="V295" s="6">
        <v>0.51315789473684215</v>
      </c>
      <c r="W295" s="6">
        <v>3.3850000000000007</v>
      </c>
      <c r="X295" s="6">
        <v>17.171052631578949</v>
      </c>
      <c r="Y295" s="15">
        <v>9.1635185185185195E-2</v>
      </c>
      <c r="Z295" s="15">
        <v>7.4708367346938781E-2</v>
      </c>
      <c r="AA295" s="6">
        <v>1.3160000000000001</v>
      </c>
      <c r="AB295" s="6">
        <v>40.200000000000003</v>
      </c>
      <c r="AC295" s="6">
        <v>2.6999999999999997</v>
      </c>
      <c r="AD295" s="6">
        <v>6.3969999999999976</v>
      </c>
      <c r="AE295" s="6">
        <v>4.6849999999999996</v>
      </c>
      <c r="AF295" s="6">
        <v>0.15850000000000003</v>
      </c>
      <c r="AG295" s="6">
        <v>8.2050000000000005E-3</v>
      </c>
      <c r="AH295" s="6">
        <v>2.7500000000000007E-4</v>
      </c>
      <c r="AI295" s="6">
        <v>1.31</v>
      </c>
      <c r="AJ295" s="6">
        <v>5.165</v>
      </c>
      <c r="AK295">
        <v>15.65</v>
      </c>
      <c r="AL295">
        <v>3.2105263157894739E-5</v>
      </c>
      <c r="AM295">
        <v>0</v>
      </c>
      <c r="AR295" t="str">
        <v>Seal Cove (FB)</v>
      </c>
    </row>
    <row r="296" spans="8:44" x14ac:dyDescent="0.25">
      <c r="H296" t="s">
        <v>429</v>
      </c>
      <c r="I296" t="s">
        <v>430</v>
      </c>
      <c r="J296" t="s">
        <v>892</v>
      </c>
      <c r="K296" t="s">
        <v>1509</v>
      </c>
      <c r="L296" t="s">
        <v>579</v>
      </c>
      <c r="M296" s="6">
        <v>361</v>
      </c>
      <c r="N296" s="9">
        <v>1.0150000000000001</v>
      </c>
      <c r="O296" s="11">
        <v>21.736842105263158</v>
      </c>
      <c r="P296" s="11">
        <v>4.2</v>
      </c>
      <c r="Q296" s="9">
        <v>6.6636842105263163</v>
      </c>
      <c r="R296" s="11">
        <v>5.473684210526315</v>
      </c>
      <c r="S296" s="6">
        <v>0.12921052631578947</v>
      </c>
      <c r="T296" s="6">
        <v>5.4631578947368425E-3</v>
      </c>
      <c r="U296" s="6">
        <v>5.703236842105263E-2</v>
      </c>
      <c r="V296" s="6">
        <v>0.51315789473684215</v>
      </c>
      <c r="W296" s="6">
        <v>3.3850000000000007</v>
      </c>
      <c r="X296" s="6">
        <v>17.171052631578949</v>
      </c>
      <c r="Y296" s="15">
        <v>9.1635185185185195E-2</v>
      </c>
      <c r="Z296" s="15">
        <v>7.4708367346938781E-2</v>
      </c>
      <c r="AA296" s="6">
        <v>1.3160000000000001</v>
      </c>
      <c r="AB296" s="6">
        <v>40.200000000000003</v>
      </c>
      <c r="AC296" s="6">
        <v>2.6999999999999997</v>
      </c>
      <c r="AD296" s="6">
        <v>6.3969999999999976</v>
      </c>
      <c r="AE296" s="6">
        <v>4.6849999999999996</v>
      </c>
      <c r="AF296" s="6">
        <v>0.15850000000000003</v>
      </c>
      <c r="AG296" s="6">
        <v>8.2050000000000005E-3</v>
      </c>
      <c r="AH296" s="6">
        <v>2.7500000000000007E-4</v>
      </c>
      <c r="AI296" s="6">
        <v>1.31</v>
      </c>
      <c r="AJ296" s="6">
        <v>5.165</v>
      </c>
      <c r="AK296">
        <v>15.65</v>
      </c>
      <c r="AL296">
        <v>3.2105263157894739E-5</v>
      </c>
      <c r="AM296">
        <v>0</v>
      </c>
      <c r="AR296" t="str">
        <v>Seal Cove (WB)</v>
      </c>
    </row>
    <row r="297" spans="8:44" x14ac:dyDescent="0.25">
      <c r="H297" t="s">
        <v>431</v>
      </c>
      <c r="I297" t="s">
        <v>431</v>
      </c>
      <c r="J297" t="s">
        <v>893</v>
      </c>
      <c r="K297" t="s">
        <v>1510</v>
      </c>
      <c r="L297" t="s">
        <v>579</v>
      </c>
      <c r="M297" s="6">
        <v>383</v>
      </c>
      <c r="N297" s="9">
        <v>0.45837209302325577</v>
      </c>
      <c r="O297" s="11">
        <v>24.714285714285715</v>
      </c>
      <c r="P297" s="11">
        <v>0.86976744186046506</v>
      </c>
      <c r="Q297" s="9">
        <v>6.3432558139534905</v>
      </c>
      <c r="R297" s="11">
        <v>1.3813953488372093</v>
      </c>
      <c r="S297" s="6">
        <v>0.14581395348837212</v>
      </c>
      <c r="T297" s="6">
        <v>5.2837209302325581E-3</v>
      </c>
      <c r="U297" s="6">
        <v>1.6016279069767443E-2</v>
      </c>
      <c r="V297" s="6">
        <v>0</v>
      </c>
      <c r="W297" s="6">
        <v>4.0990697674418595</v>
      </c>
      <c r="X297" s="6">
        <v>12.565116279069766</v>
      </c>
      <c r="Y297" s="15">
        <v>0.14323889830508479</v>
      </c>
      <c r="Z297" s="15">
        <v>0.14389916666666666</v>
      </c>
      <c r="AA297" s="6">
        <v>0.8176470588235295</v>
      </c>
      <c r="AB297" s="6">
        <v>60.823529411764703</v>
      </c>
      <c r="AC297" s="6">
        <v>1.7794117647058822</v>
      </c>
      <c r="AD297" s="6">
        <v>5.9241176470588233</v>
      </c>
      <c r="AE297" s="6">
        <v>1.1125</v>
      </c>
      <c r="AF297" s="6">
        <v>0.23529411764705882</v>
      </c>
      <c r="AG297" s="6">
        <v>1.1058823529411772E-2</v>
      </c>
      <c r="AH297" s="6">
        <v>4.1352941176470587E-4</v>
      </c>
      <c r="AI297" s="6">
        <v>0.95882352941176474</v>
      </c>
      <c r="AJ297" s="6">
        <v>7.0588235294117654</v>
      </c>
      <c r="AK297">
        <v>9.8588235294117652</v>
      </c>
      <c r="AL297">
        <v>0</v>
      </c>
      <c r="AM297">
        <v>0</v>
      </c>
      <c r="AR297" t="str">
        <v>Sheaves Cove</v>
      </c>
    </row>
    <row r="298" spans="8:44" x14ac:dyDescent="0.25">
      <c r="H298" t="s">
        <v>431</v>
      </c>
      <c r="I298" t="s">
        <v>432</v>
      </c>
      <c r="J298" t="s">
        <v>893</v>
      </c>
      <c r="K298" t="s">
        <v>1510</v>
      </c>
      <c r="L298" t="s">
        <v>579</v>
      </c>
      <c r="M298" s="6">
        <v>383</v>
      </c>
      <c r="N298" s="9">
        <v>0.45837209302325577</v>
      </c>
      <c r="O298" s="11">
        <v>24.714285714285715</v>
      </c>
      <c r="P298" s="11">
        <v>0.86976744186046506</v>
      </c>
      <c r="Q298" s="9">
        <v>6.3432558139534905</v>
      </c>
      <c r="R298" s="11">
        <v>1.3813953488372093</v>
      </c>
      <c r="S298" s="6">
        <v>0.14581395348837212</v>
      </c>
      <c r="T298" s="6">
        <v>5.2837209302325581E-3</v>
      </c>
      <c r="U298" s="6">
        <v>1.6016279069767443E-2</v>
      </c>
      <c r="V298" s="6">
        <v>0</v>
      </c>
      <c r="W298" s="6">
        <v>4.0990697674418595</v>
      </c>
      <c r="X298" s="6">
        <v>12.565116279069766</v>
      </c>
      <c r="Y298" s="15">
        <v>0.14323889830508479</v>
      </c>
      <c r="Z298" s="15">
        <v>0.14389916666666666</v>
      </c>
      <c r="AA298" s="6">
        <v>0.8176470588235295</v>
      </c>
      <c r="AB298" s="6">
        <v>60.823529411764703</v>
      </c>
      <c r="AC298" s="6">
        <v>1.7794117647058822</v>
      </c>
      <c r="AD298" s="6">
        <v>5.9241176470588233</v>
      </c>
      <c r="AE298" s="6">
        <v>1.1125</v>
      </c>
      <c r="AF298" s="6">
        <v>0.23529411764705882</v>
      </c>
      <c r="AG298" s="6">
        <v>1.1058823529411772E-2</v>
      </c>
      <c r="AH298" s="6">
        <v>4.1352941176470587E-4</v>
      </c>
      <c r="AI298" s="6">
        <v>0.95882352941176474</v>
      </c>
      <c r="AJ298" s="6">
        <v>7.0588235294117654</v>
      </c>
      <c r="AK298">
        <v>9.8588235294117652</v>
      </c>
      <c r="AL298">
        <v>0</v>
      </c>
      <c r="AM298">
        <v>0</v>
      </c>
      <c r="AR298" t="str">
        <v>Sheppardville</v>
      </c>
    </row>
    <row r="299" spans="8:44" x14ac:dyDescent="0.25">
      <c r="H299" t="s">
        <v>433</v>
      </c>
      <c r="I299" t="s">
        <v>433</v>
      </c>
      <c r="J299" t="s">
        <v>894</v>
      </c>
      <c r="K299" t="s">
        <v>1511</v>
      </c>
      <c r="L299" t="s">
        <v>579</v>
      </c>
      <c r="M299" s="6">
        <v>5506</v>
      </c>
      <c r="N299" s="9">
        <v>0.27068181818181808</v>
      </c>
      <c r="O299" s="11">
        <v>1.4545454545454546</v>
      </c>
      <c r="P299" s="11">
        <v>14.295454545454545</v>
      </c>
      <c r="Q299" s="9">
        <v>7.1179545454545483</v>
      </c>
      <c r="R299" s="11">
        <v>8.5659090909090896</v>
      </c>
      <c r="S299" s="6">
        <v>2.4204545454545454E-2</v>
      </c>
      <c r="T299" s="6">
        <v>4.0000000000000001E-3</v>
      </c>
      <c r="U299" s="6">
        <v>4.7374090909090907E-2</v>
      </c>
      <c r="V299" s="6">
        <v>3.3318181818181816</v>
      </c>
      <c r="W299" s="6">
        <v>2.2840909090909092</v>
      </c>
      <c r="X299" s="6">
        <v>64.727272727272734</v>
      </c>
      <c r="Y299" s="15">
        <v>0.1072807142857143</v>
      </c>
      <c r="Z299" s="15">
        <v>9.8266197183098578E-2</v>
      </c>
      <c r="AA299" s="6">
        <v>0.66</v>
      </c>
      <c r="AB299" s="6">
        <v>41.918918918918919</v>
      </c>
      <c r="AC299" s="6">
        <v>8.2265625</v>
      </c>
      <c r="AD299" s="6">
        <v>6.7464864864864866</v>
      </c>
      <c r="AE299" s="6">
        <v>9.98</v>
      </c>
      <c r="AF299" s="6">
        <v>9.0499999999999997E-2</v>
      </c>
      <c r="AG299" s="6">
        <v>3.9102941176470597E-2</v>
      </c>
      <c r="AH299" s="6">
        <v>2.4088235294117649E-3</v>
      </c>
      <c r="AI299" s="6">
        <v>2.2908571428571429</v>
      </c>
      <c r="AJ299" s="6">
        <v>6.0662162162162163</v>
      </c>
      <c r="AK299">
        <v>36.1</v>
      </c>
      <c r="AL299">
        <v>2.7181818181818183E-4</v>
      </c>
      <c r="AM299">
        <v>0</v>
      </c>
      <c r="AR299" t="str">
        <v>Sheshatshiu</v>
      </c>
    </row>
    <row r="300" spans="8:44" x14ac:dyDescent="0.25">
      <c r="H300" t="s">
        <v>895</v>
      </c>
      <c r="I300" t="s">
        <v>169</v>
      </c>
      <c r="J300" t="s">
        <v>613</v>
      </c>
      <c r="K300" t="s">
        <v>1512</v>
      </c>
      <c r="L300" t="s">
        <v>241</v>
      </c>
      <c r="M300" s="6">
        <v>619</v>
      </c>
      <c r="N300" s="9">
        <v>4.2560000000000002</v>
      </c>
      <c r="O300" s="11">
        <v>0.85</v>
      </c>
      <c r="P300" s="11">
        <v>22.65</v>
      </c>
      <c r="Q300" s="9">
        <v>6.8719999999999999</v>
      </c>
      <c r="R300" s="11">
        <v>24.45</v>
      </c>
      <c r="S300" s="6">
        <v>0.85830000000000006</v>
      </c>
      <c r="T300" s="6">
        <v>0.45850000000000002</v>
      </c>
      <c r="U300" s="6">
        <v>5.6935000000000013E-2</v>
      </c>
      <c r="V300" s="6">
        <v>4.49</v>
      </c>
      <c r="W300" s="6">
        <v>0.47899999999999998</v>
      </c>
      <c r="X300" s="6">
        <v>77.349999999999994</v>
      </c>
      <c r="Y300" s="15">
        <v>1.6200000000000001E-3</v>
      </c>
      <c r="Z300" s="15">
        <v>3.6666666666666662E-4</v>
      </c>
      <c r="AA300" s="6">
        <v>3.1357142857142861</v>
      </c>
      <c r="AB300" s="6">
        <v>4.9285714285714288</v>
      </c>
      <c r="AC300" s="6">
        <v>21.642857142857142</v>
      </c>
      <c r="AD300" s="6">
        <v>6.7035714285714292</v>
      </c>
      <c r="AE300" s="6">
        <v>25.428571428571427</v>
      </c>
      <c r="AF300" s="6">
        <v>1.7785714285714287</v>
      </c>
      <c r="AG300" s="6">
        <v>0.86078571428571438</v>
      </c>
      <c r="AH300" s="6">
        <v>4.4999999999999997E-3</v>
      </c>
      <c r="AI300" s="6">
        <v>5.2714285714285714</v>
      </c>
      <c r="AJ300" s="6">
        <v>0.58642857142857152</v>
      </c>
      <c r="AK300">
        <v>75.428571428571431</v>
      </c>
      <c r="AL300">
        <v>5.0000000000000002E-5</v>
      </c>
      <c r="AM300">
        <v>7.5000000000000002E-4</v>
      </c>
      <c r="AR300" t="str">
        <v>Ship Cove-Lower Cove-Jerry's Nose</v>
      </c>
    </row>
    <row r="301" spans="8:44" x14ac:dyDescent="0.25">
      <c r="H301" t="s">
        <v>434</v>
      </c>
      <c r="I301" t="s">
        <v>434</v>
      </c>
      <c r="J301" t="s">
        <v>735</v>
      </c>
      <c r="K301" t="s">
        <v>1364</v>
      </c>
      <c r="L301" t="s">
        <v>579</v>
      </c>
      <c r="M301" s="6">
        <v>1412</v>
      </c>
      <c r="N301" s="9">
        <v>0.2657500000000001</v>
      </c>
      <c r="O301" s="11">
        <v>4.1500000000000004</v>
      </c>
      <c r="P301" s="11">
        <v>23.537500000000001</v>
      </c>
      <c r="Q301" s="9">
        <v>7.2838749999999992</v>
      </c>
      <c r="R301" s="11">
        <v>22.662500000000001</v>
      </c>
      <c r="S301" s="6">
        <v>1.5049999999999999E-2</v>
      </c>
      <c r="T301" s="6">
        <v>1.1187500000000002E-3</v>
      </c>
      <c r="U301" s="6">
        <v>7.1914999999999979E-2</v>
      </c>
      <c r="V301" s="6">
        <v>2.923750000000001</v>
      </c>
      <c r="W301" s="6">
        <v>2.2387499999999991</v>
      </c>
      <c r="X301" s="6">
        <v>55.524999999999999</v>
      </c>
      <c r="Y301" s="15">
        <v>8.3452043478260837E-2</v>
      </c>
      <c r="Z301" s="15">
        <v>9.1747701149425293E-2</v>
      </c>
      <c r="AA301" s="6">
        <v>0.44555555555555526</v>
      </c>
      <c r="AB301" s="6">
        <v>40.805555555555557</v>
      </c>
      <c r="AC301" s="6">
        <v>18.433333333333334</v>
      </c>
      <c r="AD301" s="6">
        <v>7.0925000000000002</v>
      </c>
      <c r="AE301" s="6">
        <v>19.40625</v>
      </c>
      <c r="AF301" s="6">
        <v>7.0749999999999952E-2</v>
      </c>
      <c r="AG301" s="6">
        <v>5.2666666666666686E-3</v>
      </c>
      <c r="AH301" s="6">
        <v>1.0833333333333337E-3</v>
      </c>
      <c r="AI301" s="6">
        <v>1.7277777777777774</v>
      </c>
      <c r="AJ301" s="6">
        <v>5.0083333333333329</v>
      </c>
      <c r="AK301">
        <v>32.972222222222221</v>
      </c>
      <c r="AL301">
        <v>8.0575000000000026E-4</v>
      </c>
      <c r="AM301">
        <v>0</v>
      </c>
      <c r="AR301" t="str">
        <v>Shoe Cove</v>
      </c>
    </row>
    <row r="302" spans="8:44" x14ac:dyDescent="0.25">
      <c r="H302" t="s">
        <v>170</v>
      </c>
      <c r="I302" t="s">
        <v>170</v>
      </c>
      <c r="J302" t="s">
        <v>613</v>
      </c>
      <c r="K302" t="s">
        <v>1513</v>
      </c>
      <c r="L302" t="s">
        <v>241</v>
      </c>
      <c r="M302" s="6">
        <v>129</v>
      </c>
      <c r="N302" s="9">
        <v>0.12500000000000003</v>
      </c>
      <c r="O302" s="11">
        <v>0.125</v>
      </c>
      <c r="P302" s="11">
        <v>87.1875</v>
      </c>
      <c r="Q302" s="9">
        <v>8.5387500000000021</v>
      </c>
      <c r="R302" s="11">
        <v>44.125</v>
      </c>
      <c r="S302" s="6">
        <v>0</v>
      </c>
      <c r="T302" s="6">
        <v>3.9750000000000002E-3</v>
      </c>
      <c r="U302" s="6">
        <v>1.875E-4</v>
      </c>
      <c r="V302" s="6">
        <v>13.4375</v>
      </c>
      <c r="W302" s="6">
        <v>0.47125</v>
      </c>
      <c r="X302" s="6">
        <v>191.375</v>
      </c>
      <c r="Y302" s="15">
        <v>0</v>
      </c>
      <c r="Z302" s="15">
        <v>0</v>
      </c>
      <c r="AA302" s="6">
        <v>0.25416666666666671</v>
      </c>
      <c r="AB302" s="6">
        <v>0.33333333333333331</v>
      </c>
      <c r="AC302" s="6">
        <v>91.5</v>
      </c>
      <c r="AD302" s="6">
        <v>8.6191666666666666</v>
      </c>
      <c r="AE302" s="6">
        <v>40.5</v>
      </c>
      <c r="AF302" s="6">
        <v>2.0833333333333333E-3</v>
      </c>
      <c r="AG302" s="6">
        <v>4.2583333333333336E-3</v>
      </c>
      <c r="AH302" s="6">
        <v>2.0833333333333335E-4</v>
      </c>
      <c r="AI302" s="6">
        <v>13.416666666666666</v>
      </c>
      <c r="AJ302" s="6">
        <v>0.51666666666666672</v>
      </c>
      <c r="AK302">
        <v>268.58333333333331</v>
      </c>
      <c r="AL302">
        <v>0</v>
      </c>
      <c r="AM302">
        <v>2.0624999999999997E-3</v>
      </c>
      <c r="AR302" t="str">
        <v>Small Point-Adam's Cove-Blackhead-Broad Cove</v>
      </c>
    </row>
    <row r="303" spans="8:44" x14ac:dyDescent="0.25">
      <c r="H303" t="s">
        <v>171</v>
      </c>
      <c r="I303" t="s">
        <v>171</v>
      </c>
      <c r="J303" t="s">
        <v>613</v>
      </c>
      <c r="K303" t="s">
        <v>1514</v>
      </c>
      <c r="L303" t="s">
        <v>241</v>
      </c>
      <c r="M303" s="6">
        <v>92</v>
      </c>
      <c r="N303" s="9">
        <v>20.983124999999998</v>
      </c>
      <c r="O303" s="11">
        <v>166.25</v>
      </c>
      <c r="P303" s="11">
        <v>22.75</v>
      </c>
      <c r="Q303" s="9">
        <v>6.7800000000000011</v>
      </c>
      <c r="R303" s="11">
        <v>26.0625</v>
      </c>
      <c r="S303" s="6">
        <v>0.68499999999999994</v>
      </c>
      <c r="T303" s="6">
        <v>4.4500000000000012E-2</v>
      </c>
      <c r="U303" s="6">
        <v>0.10831250000000001</v>
      </c>
      <c r="V303" s="6">
        <v>3.8374999999999999</v>
      </c>
      <c r="W303" s="6">
        <v>20.231249999999999</v>
      </c>
      <c r="X303" s="6">
        <v>119.25</v>
      </c>
      <c r="Y303" s="15">
        <v>0.23241999999999999</v>
      </c>
      <c r="Z303" s="15">
        <v>0.14630425531914895</v>
      </c>
      <c r="AA303" s="6">
        <v>1.4466666666666668</v>
      </c>
      <c r="AB303" s="6">
        <v>213.86666666666667</v>
      </c>
      <c r="AC303" s="6">
        <v>18.066666666666666</v>
      </c>
      <c r="AD303" s="6">
        <v>6.4453333333333331</v>
      </c>
      <c r="AE303" s="6">
        <v>24.0625</v>
      </c>
      <c r="AF303" s="6">
        <v>0.8287500000000001</v>
      </c>
      <c r="AG303" s="6">
        <v>8.2000000000000017E-2</v>
      </c>
      <c r="AH303" s="6">
        <v>2.0750000000000005E-2</v>
      </c>
      <c r="AI303" s="6">
        <v>6.6133333333333333</v>
      </c>
      <c r="AJ303" s="6">
        <v>20.318750000000001</v>
      </c>
      <c r="AK303">
        <v>70.533333333333331</v>
      </c>
      <c r="AL303">
        <v>6.8625000000000014E-3</v>
      </c>
      <c r="AM303">
        <v>1.46875E-3</v>
      </c>
      <c r="AR303" t="str">
        <v>Smith's Harbour</v>
      </c>
    </row>
    <row r="304" spans="8:44" x14ac:dyDescent="0.25">
      <c r="H304" t="s">
        <v>435</v>
      </c>
      <c r="I304" t="s">
        <v>435</v>
      </c>
      <c r="J304" t="s">
        <v>896</v>
      </c>
      <c r="K304" t="s">
        <v>1515</v>
      </c>
      <c r="L304" t="s">
        <v>579</v>
      </c>
      <c r="M304" s="6">
        <v>546</v>
      </c>
      <c r="N304" s="9">
        <v>0.54772727272727273</v>
      </c>
      <c r="O304" s="11">
        <v>30.368181818181821</v>
      </c>
      <c r="P304" s="11">
        <v>34</v>
      </c>
      <c r="Q304" s="9">
        <v>7.4240909090909097</v>
      </c>
      <c r="R304" s="11">
        <v>36.954545454545453</v>
      </c>
      <c r="S304" s="6">
        <v>0.15977272727272726</v>
      </c>
      <c r="T304" s="6">
        <v>3.3536363636363649E-2</v>
      </c>
      <c r="U304" s="6">
        <v>0.12677272727272729</v>
      </c>
      <c r="V304" s="6">
        <v>2.877272727272727</v>
      </c>
      <c r="W304" s="6">
        <v>6.6954545454545435</v>
      </c>
      <c r="X304" s="6">
        <v>71.909090909090907</v>
      </c>
      <c r="Y304" s="15">
        <v>9.9086206896551732E-2</v>
      </c>
      <c r="Z304" s="15">
        <v>8.7590322580645169E-2</v>
      </c>
      <c r="AA304" s="6">
        <v>0.48285714285714293</v>
      </c>
      <c r="AB304" s="6">
        <v>52.142857142857146</v>
      </c>
      <c r="AC304" s="6">
        <v>18.146428571428569</v>
      </c>
      <c r="AD304" s="6">
        <v>7.1271428571428572</v>
      </c>
      <c r="AE304" s="6">
        <v>26</v>
      </c>
      <c r="AF304" s="6">
        <v>0.15157142857142861</v>
      </c>
      <c r="AG304" s="6">
        <v>1.375E-2</v>
      </c>
      <c r="AH304" s="6">
        <v>2.6428571428571434E-3</v>
      </c>
      <c r="AI304" s="6">
        <v>3.7071428571428577</v>
      </c>
      <c r="AJ304" s="6">
        <v>7.2181818181818187</v>
      </c>
      <c r="AK304">
        <v>46.583333333333336</v>
      </c>
      <c r="AL304">
        <v>2.7681818181818185E-3</v>
      </c>
      <c r="AM304">
        <v>0</v>
      </c>
      <c r="AR304" t="str">
        <v>Smith's Sound</v>
      </c>
    </row>
    <row r="305" spans="8:44" x14ac:dyDescent="0.25">
      <c r="H305" t="s">
        <v>897</v>
      </c>
      <c r="I305" t="s">
        <v>436</v>
      </c>
      <c r="J305" t="s">
        <v>795</v>
      </c>
      <c r="K305" t="s">
        <v>1516</v>
      </c>
      <c r="L305" t="s">
        <v>579</v>
      </c>
      <c r="M305" s="6">
        <v>649</v>
      </c>
      <c r="N305" s="9">
        <v>0.52272727272727271</v>
      </c>
      <c r="O305" s="11">
        <v>11.204545454545455</v>
      </c>
      <c r="P305" s="11">
        <v>11.786363636363637</v>
      </c>
      <c r="Q305" s="9">
        <v>6.8227272727272723</v>
      </c>
      <c r="R305" s="11">
        <v>17.5</v>
      </c>
      <c r="S305" s="6">
        <v>5.340909090909092E-2</v>
      </c>
      <c r="T305" s="6">
        <v>9.8454545454545444E-3</v>
      </c>
      <c r="U305" s="6">
        <v>0.15703636363636361</v>
      </c>
      <c r="V305" s="6">
        <v>2.0818181818181816</v>
      </c>
      <c r="W305" s="6">
        <v>4.5727272727272732</v>
      </c>
      <c r="X305" s="6">
        <v>40.545454545454547</v>
      </c>
      <c r="Y305" s="15">
        <v>7.8864835164835168E-2</v>
      </c>
      <c r="Z305" s="15">
        <v>7.4121290322580649E-2</v>
      </c>
      <c r="AA305" s="6">
        <v>0.56352941176470595</v>
      </c>
      <c r="AB305" s="6">
        <v>14.176470588235293</v>
      </c>
      <c r="AC305" s="6">
        <v>12.523529411764706</v>
      </c>
      <c r="AD305" s="6">
        <v>6.8623529411764705</v>
      </c>
      <c r="AE305" s="6">
        <v>15.083333333333334</v>
      </c>
      <c r="AF305" s="6">
        <v>4.8235294117647057E-2</v>
      </c>
      <c r="AG305" s="6">
        <v>2.0682352941176471E-2</v>
      </c>
      <c r="AH305" s="6">
        <v>1.338235294117647E-3</v>
      </c>
      <c r="AI305" s="6">
        <v>2.5717647058823525</v>
      </c>
      <c r="AJ305" s="6">
        <v>3.9428571428571426</v>
      </c>
      <c r="AK305">
        <v>36.588235294117645</v>
      </c>
      <c r="AL305">
        <v>9.2954545454545449E-4</v>
      </c>
      <c r="AM305">
        <v>0</v>
      </c>
      <c r="AR305" t="str">
        <v>Sop's Arm</v>
      </c>
    </row>
    <row r="306" spans="8:44" x14ac:dyDescent="0.25">
      <c r="H306" t="s">
        <v>438</v>
      </c>
      <c r="I306" t="s">
        <v>438</v>
      </c>
      <c r="J306" t="s">
        <v>898</v>
      </c>
      <c r="K306" t="s">
        <v>1517</v>
      </c>
      <c r="L306" t="s">
        <v>579</v>
      </c>
      <c r="M306" s="6">
        <v>36</v>
      </c>
      <c r="N306" s="9">
        <v>0.61450000000000005</v>
      </c>
      <c r="O306" s="11">
        <v>28.05</v>
      </c>
      <c r="P306" s="11">
        <v>14.025</v>
      </c>
      <c r="Q306" s="9">
        <v>7.0584999999999996</v>
      </c>
      <c r="R306" s="11">
        <v>23.8</v>
      </c>
      <c r="S306" s="6">
        <v>0.16594999999999999</v>
      </c>
      <c r="T306" s="6">
        <v>5.1349999999999998E-3</v>
      </c>
      <c r="U306" s="6">
        <v>6.8070000000000006E-2</v>
      </c>
      <c r="V306" s="6">
        <v>4.6449999999999996</v>
      </c>
      <c r="W306" s="6">
        <v>8.4300000000000015</v>
      </c>
      <c r="X306" s="6">
        <v>110.15</v>
      </c>
      <c r="Y306" s="15">
        <v>0.16778539325842695</v>
      </c>
      <c r="Z306" s="15">
        <v>0.15275468749999996</v>
      </c>
      <c r="AA306" s="6">
        <v>0.82466666666666666</v>
      </c>
      <c r="AB306" s="6">
        <v>43.6</v>
      </c>
      <c r="AC306" s="6">
        <v>12.433333333333332</v>
      </c>
      <c r="AD306" s="6">
        <v>6.8340000000000014</v>
      </c>
      <c r="AE306" s="6">
        <v>22.46153846153846</v>
      </c>
      <c r="AF306" s="6">
        <v>0.14000000000000001</v>
      </c>
      <c r="AG306" s="6">
        <v>1.146666666666667E-2</v>
      </c>
      <c r="AH306" s="6">
        <v>4.816666666666667E-3</v>
      </c>
      <c r="AI306" s="6">
        <v>4.7266666666666657</v>
      </c>
      <c r="AJ306" s="6">
        <v>7.8733333333333331</v>
      </c>
      <c r="AK306">
        <v>90.733333333333334</v>
      </c>
      <c r="AL306">
        <v>1.1250000000000001E-4</v>
      </c>
      <c r="AM306">
        <v>0</v>
      </c>
      <c r="AR306" t="str">
        <v>South Brook</v>
      </c>
    </row>
    <row r="307" spans="8:44" x14ac:dyDescent="0.25">
      <c r="H307" t="s">
        <v>439</v>
      </c>
      <c r="I307" t="s">
        <v>439</v>
      </c>
      <c r="J307" t="s">
        <v>899</v>
      </c>
      <c r="K307" t="s">
        <v>1518</v>
      </c>
      <c r="L307" t="s">
        <v>579</v>
      </c>
      <c r="M307" s="6">
        <v>476</v>
      </c>
      <c r="N307" s="9">
        <v>0.35285714285714292</v>
      </c>
      <c r="O307" s="11">
        <v>45.428571428571431</v>
      </c>
      <c r="P307" s="11">
        <v>7.5809523809523807</v>
      </c>
      <c r="Q307" s="9">
        <v>6.7547619047619056</v>
      </c>
      <c r="R307" s="11">
        <v>6.7714285714285705</v>
      </c>
      <c r="S307" s="6">
        <v>0.12428571428571432</v>
      </c>
      <c r="T307" s="6">
        <v>1.294761904761905E-2</v>
      </c>
      <c r="U307" s="6">
        <v>4.5804761904761911E-2</v>
      </c>
      <c r="V307" s="6">
        <v>4.7619047619047616E-2</v>
      </c>
      <c r="W307" s="6">
        <v>7.5714285714285703</v>
      </c>
      <c r="X307" s="6">
        <v>19.19047619047619</v>
      </c>
      <c r="Y307" s="15">
        <v>3.1743661971830983E-2</v>
      </c>
      <c r="Z307" s="15">
        <v>2.2539622641509431E-2</v>
      </c>
      <c r="AA307" s="6">
        <v>0.39214285714285718</v>
      </c>
      <c r="AB307" s="6">
        <v>46.714285714285715</v>
      </c>
      <c r="AC307" s="6">
        <v>6.3285714285714283</v>
      </c>
      <c r="AD307" s="6">
        <v>6.515714285714286</v>
      </c>
      <c r="AE307" s="6">
        <v>5.9857142857142867</v>
      </c>
      <c r="AF307" s="6">
        <v>0.1077857142857143</v>
      </c>
      <c r="AG307" s="6">
        <v>1.5464285714285713E-2</v>
      </c>
      <c r="AH307" s="6">
        <v>1.0714285714285715E-4</v>
      </c>
      <c r="AI307" s="6">
        <v>1.1428571428571428</v>
      </c>
      <c r="AJ307" s="6">
        <v>7.7857142857142847</v>
      </c>
      <c r="AK307">
        <v>16.907142857142855</v>
      </c>
      <c r="AL307">
        <v>7.9047619047619051E-4</v>
      </c>
      <c r="AM307">
        <v>0</v>
      </c>
      <c r="AR307" t="str">
        <v>South Dildo</v>
      </c>
    </row>
    <row r="308" spans="8:44" x14ac:dyDescent="0.25">
      <c r="H308" t="s">
        <v>440</v>
      </c>
      <c r="I308" t="s">
        <v>440</v>
      </c>
      <c r="J308" t="s">
        <v>900</v>
      </c>
      <c r="K308" t="s">
        <v>1519</v>
      </c>
      <c r="L308" t="s">
        <v>579</v>
      </c>
      <c r="M308" s="6">
        <v>137</v>
      </c>
      <c r="N308" s="9">
        <v>0.29949999999999999</v>
      </c>
      <c r="O308" s="11">
        <v>25.97</v>
      </c>
      <c r="P308" s="11">
        <v>7.9799999999999995</v>
      </c>
      <c r="Q308" s="9">
        <v>6.5495000000000001</v>
      </c>
      <c r="R308" s="11">
        <v>14.05</v>
      </c>
      <c r="S308" s="6">
        <v>6.020000000000001E-2</v>
      </c>
      <c r="T308" s="6">
        <v>8.9150000000000028E-3</v>
      </c>
      <c r="U308" s="6">
        <v>0.19330000000000003</v>
      </c>
      <c r="V308" s="6">
        <v>1.345</v>
      </c>
      <c r="W308" s="6">
        <v>7.089999999999999</v>
      </c>
      <c r="X308" s="6">
        <v>33.5</v>
      </c>
      <c r="Y308" s="15">
        <v>9.6544827586206902E-2</v>
      </c>
      <c r="Z308" s="15">
        <v>0.15338333333333332</v>
      </c>
      <c r="AA308" s="6">
        <v>0.29049999999999998</v>
      </c>
      <c r="AB308" s="6">
        <v>33.65</v>
      </c>
      <c r="AC308" s="6">
        <v>12.098499999999998</v>
      </c>
      <c r="AD308" s="6">
        <v>6.886000000000001</v>
      </c>
      <c r="AE308" s="6">
        <v>12.041333333333334</v>
      </c>
      <c r="AF308" s="6">
        <v>7.2750000000000009E-2</v>
      </c>
      <c r="AG308" s="6">
        <v>1.932E-2</v>
      </c>
      <c r="AH308" s="6">
        <v>2.3900000000000006E-3</v>
      </c>
      <c r="AI308" s="6">
        <v>2.9015</v>
      </c>
      <c r="AJ308" s="6">
        <v>6.2705882352941185</v>
      </c>
      <c r="AK308">
        <v>33.35</v>
      </c>
      <c r="AL308">
        <v>1.0340000000000002E-3</v>
      </c>
      <c r="AM308">
        <v>0</v>
      </c>
      <c r="AR308" t="str">
        <v>South River</v>
      </c>
    </row>
    <row r="309" spans="8:44" x14ac:dyDescent="0.25">
      <c r="H309" t="s">
        <v>441</v>
      </c>
      <c r="I309" t="s">
        <v>441</v>
      </c>
      <c r="J309" t="s">
        <v>797</v>
      </c>
      <c r="K309" t="s">
        <v>1520</v>
      </c>
      <c r="L309" t="s">
        <v>579</v>
      </c>
      <c r="M309" s="6">
        <v>99</v>
      </c>
      <c r="N309" s="9">
        <v>0.53130434782608693</v>
      </c>
      <c r="O309" s="11">
        <v>33.521739130434781</v>
      </c>
      <c r="P309" s="11">
        <v>13.573913043478262</v>
      </c>
      <c r="Q309" s="9">
        <v>6.7647826086956515</v>
      </c>
      <c r="R309" s="11">
        <v>12.247826086956522</v>
      </c>
      <c r="S309" s="6">
        <v>0.28413043478260869</v>
      </c>
      <c r="T309" s="6">
        <v>0.12136956521739131</v>
      </c>
      <c r="U309" s="6">
        <v>0.12113043478260872</v>
      </c>
      <c r="V309" s="6">
        <v>0.13043478260869565</v>
      </c>
      <c r="W309" s="6">
        <v>8.6782608695652179</v>
      </c>
      <c r="X309" s="6">
        <v>32.304347826086953</v>
      </c>
      <c r="Y309" s="15">
        <v>0.14326451612903221</v>
      </c>
      <c r="Z309" s="15">
        <v>0.16073166666666669</v>
      </c>
      <c r="AA309" s="6">
        <v>0.65800000000000003</v>
      </c>
      <c r="AB309" s="6">
        <v>32.049999999999997</v>
      </c>
      <c r="AC309" s="6">
        <v>9.129999999999999</v>
      </c>
      <c r="AD309" s="6">
        <v>6.7230000000000008</v>
      </c>
      <c r="AE309" s="6">
        <v>8.3266666666666662</v>
      </c>
      <c r="AF309" s="6">
        <v>5.6499999999999981E-2</v>
      </c>
      <c r="AG309" s="6">
        <v>5.8700000000000002E-3</v>
      </c>
      <c r="AH309" s="6">
        <v>1.5365000000000001E-3</v>
      </c>
      <c r="AI309" s="6">
        <v>1.0050000000000001</v>
      </c>
      <c r="AJ309" s="6">
        <v>6.6650000000000009</v>
      </c>
      <c r="AK309">
        <v>16.7</v>
      </c>
      <c r="AL309">
        <v>1.3678260869565216E-3</v>
      </c>
      <c r="AM309">
        <v>0</v>
      </c>
      <c r="AR309" t="str">
        <v>Southern Harbour</v>
      </c>
    </row>
    <row r="310" spans="8:44" x14ac:dyDescent="0.25">
      <c r="H310" t="s">
        <v>901</v>
      </c>
      <c r="I310" t="s">
        <v>442</v>
      </c>
      <c r="J310" t="s">
        <v>902</v>
      </c>
      <c r="K310" t="s">
        <v>1521</v>
      </c>
      <c r="L310" t="s">
        <v>579</v>
      </c>
      <c r="M310" s="6">
        <v>789</v>
      </c>
      <c r="N310" s="9">
        <v>0.60550000000000004</v>
      </c>
      <c r="O310" s="11">
        <v>29.5</v>
      </c>
      <c r="P310" s="11">
        <v>6.8350000000000009</v>
      </c>
      <c r="Q310" s="9">
        <v>6.3775000000000004</v>
      </c>
      <c r="R310" s="11">
        <v>16.115000000000002</v>
      </c>
      <c r="S310" s="6">
        <v>0.31500000000000006</v>
      </c>
      <c r="T310" s="6">
        <v>0.14097500000000002</v>
      </c>
      <c r="U310" s="6">
        <v>0.23850000000000007</v>
      </c>
      <c r="V310" s="6">
        <v>2.99</v>
      </c>
      <c r="W310" s="6">
        <v>6</v>
      </c>
      <c r="X310" s="6">
        <v>37.5</v>
      </c>
      <c r="Y310" s="15">
        <v>0.15301322314049587</v>
      </c>
      <c r="Z310" s="15">
        <v>0.24643114754098361</v>
      </c>
      <c r="AA310" s="6">
        <v>0.79030303030303028</v>
      </c>
      <c r="AB310" s="6">
        <v>63.772727272727273</v>
      </c>
      <c r="AC310" s="6">
        <v>10.245483870967742</v>
      </c>
      <c r="AD310" s="6">
        <v>6.7148484848484848</v>
      </c>
      <c r="AE310" s="6">
        <v>13.884615384615385</v>
      </c>
      <c r="AF310" s="6">
        <v>0.32867741935483863</v>
      </c>
      <c r="AG310" s="6">
        <v>2.4129032258064526E-2</v>
      </c>
      <c r="AH310" s="6">
        <v>9.2413793103448289E-3</v>
      </c>
      <c r="AI310" s="6">
        <v>3.456129032258064</v>
      </c>
      <c r="AJ310" s="6">
        <v>5.9453125000000009</v>
      </c>
      <c r="AK310">
        <v>28.344827586206897</v>
      </c>
      <c r="AL310">
        <v>5.0000000000000012E-4</v>
      </c>
      <c r="AM310">
        <v>5.0000000000000002E-5</v>
      </c>
      <c r="AR310" t="str">
        <v>Spaniard's Bay</v>
      </c>
    </row>
    <row r="311" spans="8:44" x14ac:dyDescent="0.25">
      <c r="H311" t="s">
        <v>444</v>
      </c>
      <c r="I311" t="s">
        <v>444</v>
      </c>
      <c r="J311" t="s">
        <v>903</v>
      </c>
      <c r="K311" t="s">
        <v>1522</v>
      </c>
      <c r="L311" t="s">
        <v>579</v>
      </c>
      <c r="M311" s="6">
        <v>333</v>
      </c>
      <c r="N311" s="9">
        <v>0.4</v>
      </c>
      <c r="O311" s="11">
        <v>28.043478260869566</v>
      </c>
      <c r="P311" s="11">
        <v>14.608695652173912</v>
      </c>
      <c r="Q311" s="9">
        <v>7.0204347826086968</v>
      </c>
      <c r="R311" s="11">
        <v>21.086956521739129</v>
      </c>
      <c r="S311" s="6">
        <v>2.3478260869565218E-3</v>
      </c>
      <c r="T311" s="6">
        <v>2.2652173913043474E-3</v>
      </c>
      <c r="U311" s="6">
        <v>0.21386956521739134</v>
      </c>
      <c r="V311" s="6">
        <v>1.9478260869565216</v>
      </c>
      <c r="W311" s="6">
        <v>5.7608695652173916</v>
      </c>
      <c r="X311" s="6">
        <v>39</v>
      </c>
      <c r="Y311" s="15">
        <v>7.7977966101694898E-2</v>
      </c>
      <c r="Z311" s="15">
        <v>8.1092452830188649E-2</v>
      </c>
      <c r="AA311" s="6">
        <v>0.43199999999999994</v>
      </c>
      <c r="AB311" s="6">
        <v>26.7</v>
      </c>
      <c r="AC311" s="6">
        <v>17.72</v>
      </c>
      <c r="AD311" s="6">
        <v>7.1209999999999996</v>
      </c>
      <c r="AE311" s="6">
        <v>21.571428571428573</v>
      </c>
      <c r="AF311" s="6">
        <v>2.9599999999999998E-2</v>
      </c>
      <c r="AG311" s="6">
        <v>6.5299999999999993E-3</v>
      </c>
      <c r="AH311" s="6">
        <v>1.6900000000000001E-3</v>
      </c>
      <c r="AI311" s="6">
        <v>2.4169999999999998</v>
      </c>
      <c r="AJ311" s="6">
        <v>5.5500000000000007</v>
      </c>
      <c r="AK311">
        <v>41.333333333333336</v>
      </c>
      <c r="AL311">
        <v>2.9130434782608699E-4</v>
      </c>
      <c r="AM311">
        <v>0</v>
      </c>
      <c r="AR311" t="str">
        <v>Springdale</v>
      </c>
    </row>
    <row r="312" spans="8:44" x14ac:dyDescent="0.25">
      <c r="H312" t="s">
        <v>445</v>
      </c>
      <c r="I312" t="s">
        <v>445</v>
      </c>
      <c r="J312" t="s">
        <v>904</v>
      </c>
      <c r="K312" t="s">
        <v>1523</v>
      </c>
      <c r="L312" t="s">
        <v>579</v>
      </c>
      <c r="M312" s="6">
        <v>117</v>
      </c>
      <c r="N312" s="9">
        <v>0.46349999999999997</v>
      </c>
      <c r="O312" s="11">
        <v>39</v>
      </c>
      <c r="P312" s="11">
        <v>12.45</v>
      </c>
      <c r="Q312" s="9">
        <v>7.0685000000000002</v>
      </c>
      <c r="R312" s="11">
        <v>15.55</v>
      </c>
      <c r="S312" s="6">
        <v>0.11570000000000003</v>
      </c>
      <c r="T312" s="6">
        <v>8.150000000000001E-3</v>
      </c>
      <c r="U312" s="6">
        <v>1.0110000000000001E-2</v>
      </c>
      <c r="V312" s="6">
        <v>2.97</v>
      </c>
      <c r="W312" s="6">
        <v>5.2650000000000006</v>
      </c>
      <c r="X312" s="6">
        <v>37.25</v>
      </c>
      <c r="Y312" s="15">
        <v>2.4330158730158733E-2</v>
      </c>
      <c r="Z312" s="15">
        <v>2.406111111111111E-2</v>
      </c>
      <c r="AA312" s="6">
        <v>0.43050000000000005</v>
      </c>
      <c r="AB312" s="6">
        <v>37.1</v>
      </c>
      <c r="AC312" s="6">
        <v>11.82</v>
      </c>
      <c r="AD312" s="6">
        <v>6.8930000000000007</v>
      </c>
      <c r="AE312" s="6">
        <v>15.25</v>
      </c>
      <c r="AF312" s="6">
        <v>0.10844999999999998</v>
      </c>
      <c r="AG312" s="6">
        <v>1.2750000000000003E-2</v>
      </c>
      <c r="AH312" s="6">
        <v>4.8250000000000003E-3</v>
      </c>
      <c r="AI312" s="6">
        <v>3.521500000000001</v>
      </c>
      <c r="AJ312" s="6">
        <v>5.0052631578947366</v>
      </c>
      <c r="AK312">
        <v>36.611111111111114</v>
      </c>
      <c r="AL312">
        <v>4.8000000000000001E-5</v>
      </c>
      <c r="AM312">
        <v>0</v>
      </c>
      <c r="AR312" t="str">
        <v>St. Alban's</v>
      </c>
    </row>
    <row r="313" spans="8:44" x14ac:dyDescent="0.25">
      <c r="H313" t="s">
        <v>446</v>
      </c>
      <c r="I313" t="s">
        <v>446</v>
      </c>
      <c r="J313" t="s">
        <v>735</v>
      </c>
      <c r="K313" t="s">
        <v>1364</v>
      </c>
      <c r="L313" t="s">
        <v>579</v>
      </c>
      <c r="M313" s="6">
        <v>785</v>
      </c>
      <c r="N313" s="9">
        <v>0.2657500000000001</v>
      </c>
      <c r="O313" s="11">
        <v>4.1500000000000004</v>
      </c>
      <c r="P313" s="11">
        <v>23.537500000000001</v>
      </c>
      <c r="Q313" s="9">
        <v>7.2838749999999992</v>
      </c>
      <c r="R313" s="11">
        <v>22.662500000000001</v>
      </c>
      <c r="S313" s="6">
        <v>1.5049999999999999E-2</v>
      </c>
      <c r="T313" s="6">
        <v>1.1187500000000002E-3</v>
      </c>
      <c r="U313" s="6">
        <v>7.1914999999999979E-2</v>
      </c>
      <c r="V313" s="6">
        <v>2.923750000000001</v>
      </c>
      <c r="W313" s="6">
        <v>2.2387499999999991</v>
      </c>
      <c r="X313" s="6">
        <v>55.524999999999999</v>
      </c>
      <c r="Y313" s="15">
        <v>8.3452043478260837E-2</v>
      </c>
      <c r="Z313" s="15">
        <v>9.1747701149425293E-2</v>
      </c>
      <c r="AA313" s="6">
        <v>0.44555555555555526</v>
      </c>
      <c r="AB313" s="6">
        <v>40.805555555555557</v>
      </c>
      <c r="AC313" s="6">
        <v>18.433333333333334</v>
      </c>
      <c r="AD313" s="6">
        <v>7.0925000000000002</v>
      </c>
      <c r="AE313" s="6">
        <v>19.40625</v>
      </c>
      <c r="AF313" s="6">
        <v>7.0749999999999952E-2</v>
      </c>
      <c r="AG313" s="6">
        <v>5.2666666666666686E-3</v>
      </c>
      <c r="AH313" s="6">
        <v>1.0833333333333337E-3</v>
      </c>
      <c r="AI313" s="6">
        <v>1.7277777777777774</v>
      </c>
      <c r="AJ313" s="6">
        <v>5.0083333333333329</v>
      </c>
      <c r="AK313">
        <v>32.972222222222221</v>
      </c>
      <c r="AL313">
        <v>8.0575000000000026E-4</v>
      </c>
      <c r="AM313">
        <v>0</v>
      </c>
      <c r="AR313" t="str">
        <v>St. Andrews</v>
      </c>
    </row>
    <row r="314" spans="8:44" x14ac:dyDescent="0.25">
      <c r="H314" t="s">
        <v>447</v>
      </c>
      <c r="I314" t="s">
        <v>447</v>
      </c>
      <c r="J314" t="s">
        <v>725</v>
      </c>
      <c r="K314" t="s">
        <v>1355</v>
      </c>
      <c r="L314" t="s">
        <v>579</v>
      </c>
      <c r="M314" s="6">
        <v>24284</v>
      </c>
      <c r="N314" s="9">
        <v>0.34730434782608699</v>
      </c>
      <c r="O314" s="11">
        <v>0.96565217391304348</v>
      </c>
      <c r="P314" s="11">
        <v>20.834782608695651</v>
      </c>
      <c r="Q314" s="9">
        <v>7.331782608695649</v>
      </c>
      <c r="R314" s="11">
        <v>23.14782608695652</v>
      </c>
      <c r="S314" s="6">
        <v>1.7039130434782605E-2</v>
      </c>
      <c r="T314" s="6">
        <v>6.4717391304347843E-3</v>
      </c>
      <c r="U314" s="6">
        <v>3.5806217391304337E-2</v>
      </c>
      <c r="V314" s="6">
        <v>1.2117391304347827</v>
      </c>
      <c r="W314" s="6">
        <v>1.9704347826086961</v>
      </c>
      <c r="X314" s="6">
        <v>56.543478260869563</v>
      </c>
      <c r="Y314" s="15">
        <v>2.8444322580645161E-2</v>
      </c>
      <c r="Z314" s="15">
        <v>2.6809308510638299E-2</v>
      </c>
      <c r="AA314" s="6">
        <v>0.66543478260869537</v>
      </c>
      <c r="AB314" s="6">
        <v>20.826086956521738</v>
      </c>
      <c r="AC314" s="6">
        <v>2.6302173913043472</v>
      </c>
      <c r="AD314" s="6">
        <v>6.2313043478260841</v>
      </c>
      <c r="AE314" s="6">
        <v>2.2555555555555555</v>
      </c>
      <c r="AF314" s="6">
        <v>7.5434782608695614E-2</v>
      </c>
      <c r="AG314" s="6">
        <v>2.2586956521739081E-2</v>
      </c>
      <c r="AH314" s="6">
        <v>4.5408695652173897E-3</v>
      </c>
      <c r="AI314" s="6">
        <v>1.8108695652173914</v>
      </c>
      <c r="AJ314" s="6">
        <v>3.3268292682926819</v>
      </c>
      <c r="AK314">
        <v>29.456521739130434</v>
      </c>
      <c r="AL314">
        <v>2.853913043478262E-4</v>
      </c>
      <c r="AM314">
        <v>0</v>
      </c>
      <c r="AR314" t="str">
        <v>St. Anthony</v>
      </c>
    </row>
    <row r="315" spans="8:44" x14ac:dyDescent="0.25">
      <c r="H315" t="s">
        <v>448</v>
      </c>
      <c r="I315" t="s">
        <v>448</v>
      </c>
      <c r="J315" t="s">
        <v>618</v>
      </c>
      <c r="K315" t="s">
        <v>1524</v>
      </c>
      <c r="L315" t="s">
        <v>579</v>
      </c>
      <c r="M315" s="6">
        <v>1053</v>
      </c>
      <c r="N315" s="9">
        <v>0.74576923076923096</v>
      </c>
      <c r="O315" s="11">
        <v>5.0769230769230766</v>
      </c>
      <c r="P315" s="11">
        <v>18.384615384615383</v>
      </c>
      <c r="Q315" s="9">
        <v>7.087307692307693</v>
      </c>
      <c r="R315" s="11">
        <v>13.811538461538463</v>
      </c>
      <c r="S315" s="6">
        <v>6.1538461538461549E-2</v>
      </c>
      <c r="T315" s="6">
        <v>8.1730769230769201E-3</v>
      </c>
      <c r="U315" s="6">
        <v>0.17173076923076921</v>
      </c>
      <c r="V315" s="6">
        <v>15.476923076923075</v>
      </c>
      <c r="W315" s="6">
        <v>4.0884615384615381</v>
      </c>
      <c r="X315" s="6">
        <v>85.307692307692307</v>
      </c>
      <c r="Y315" s="15">
        <v>0.12710103092783503</v>
      </c>
      <c r="Z315" s="15">
        <v>0.18206923076923079</v>
      </c>
      <c r="AA315" s="6">
        <v>3.2512500000000002</v>
      </c>
      <c r="AB315" s="6">
        <v>137.5</v>
      </c>
      <c r="AC315" s="6">
        <v>2.6958333333333342</v>
      </c>
      <c r="AD315" s="6">
        <v>5.9745833333333325</v>
      </c>
      <c r="AE315" s="6">
        <v>5.1211764705882352</v>
      </c>
      <c r="AF315" s="6">
        <v>1.2195833333333332</v>
      </c>
      <c r="AG315" s="6">
        <v>0.19383333333333327</v>
      </c>
      <c r="AH315" s="6">
        <v>3.5583333333333339E-3</v>
      </c>
      <c r="AI315" s="6">
        <v>2.0270833333333336</v>
      </c>
      <c r="AJ315" s="6">
        <v>11.342857142857142</v>
      </c>
      <c r="AK315">
        <v>35.708333333333336</v>
      </c>
      <c r="AL315">
        <v>6.2307692307692305E-5</v>
      </c>
      <c r="AM315">
        <v>0</v>
      </c>
      <c r="AR315" t="str">
        <v>St. Anthony Bight</v>
      </c>
    </row>
    <row r="316" spans="8:44" x14ac:dyDescent="0.25">
      <c r="H316" t="s">
        <v>449</v>
      </c>
      <c r="I316" t="s">
        <v>449</v>
      </c>
      <c r="J316" t="s">
        <v>905</v>
      </c>
      <c r="K316" t="s">
        <v>1525</v>
      </c>
      <c r="L316" t="s">
        <v>579</v>
      </c>
      <c r="M316" s="6">
        <v>1188</v>
      </c>
      <c r="N316" s="9">
        <v>0.30384615384615382</v>
      </c>
      <c r="O316" s="11">
        <v>1.6153846153846154</v>
      </c>
      <c r="P316" s="11">
        <v>7.1538461538461542</v>
      </c>
      <c r="Q316" s="9">
        <v>6.9876923076923072</v>
      </c>
      <c r="R316" s="11">
        <v>5.953846153846154</v>
      </c>
      <c r="S316" s="6">
        <v>0</v>
      </c>
      <c r="T316" s="6">
        <v>4.0769230769230769E-4</v>
      </c>
      <c r="U316" s="6">
        <v>3.1899999999999998E-2</v>
      </c>
      <c r="V316" s="6">
        <v>1.4230769230769231</v>
      </c>
      <c r="W316" s="6">
        <v>1.9846153846153844</v>
      </c>
      <c r="X316" s="6">
        <v>18.153846153846153</v>
      </c>
      <c r="Y316" s="15">
        <v>3.1864814814814811E-2</v>
      </c>
      <c r="Z316" s="15">
        <v>3.072222222222222E-2</v>
      </c>
      <c r="AA316" s="6">
        <v>0.38999999999999996</v>
      </c>
      <c r="AB316" s="6">
        <v>4.333333333333333</v>
      </c>
      <c r="AC316" s="6">
        <v>7.5666666666666664</v>
      </c>
      <c r="AD316" s="6">
        <v>7.0333333333333323</v>
      </c>
      <c r="AE316" s="6">
        <v>5.2333333333333334</v>
      </c>
      <c r="AF316" s="6">
        <v>0</v>
      </c>
      <c r="AG316" s="6">
        <v>2.1666666666666666E-3</v>
      </c>
      <c r="AH316" s="6">
        <v>0</v>
      </c>
      <c r="AI316" s="6">
        <v>1.8</v>
      </c>
      <c r="AJ316" s="6">
        <v>2.3666666666666667</v>
      </c>
      <c r="AK316">
        <v>16.666666666666668</v>
      </c>
      <c r="AL316">
        <v>1.7923076923076923E-4</v>
      </c>
      <c r="AM316">
        <v>0</v>
      </c>
      <c r="AR316" t="str">
        <v>St. Bernard's-Jacques Fontaine</v>
      </c>
    </row>
    <row r="317" spans="8:44" x14ac:dyDescent="0.25">
      <c r="H317" t="s">
        <v>449</v>
      </c>
      <c r="I317" t="s">
        <v>449</v>
      </c>
      <c r="J317" t="s">
        <v>906</v>
      </c>
      <c r="K317" t="s">
        <v>1526</v>
      </c>
      <c r="L317" t="s">
        <v>579</v>
      </c>
      <c r="M317" s="6">
        <v>1188</v>
      </c>
      <c r="N317" s="9">
        <v>0.78333333333333333</v>
      </c>
      <c r="O317" s="11">
        <v>10.591666666666667</v>
      </c>
      <c r="P317" s="11">
        <v>7.95</v>
      </c>
      <c r="Q317" s="9">
        <v>6.7700000000000005</v>
      </c>
      <c r="R317" s="11">
        <v>8.2750000000000004</v>
      </c>
      <c r="S317" s="6">
        <v>0.19000000000000003</v>
      </c>
      <c r="T317" s="6">
        <v>2.0833333333333333E-3</v>
      </c>
      <c r="U317" s="6">
        <v>5.050000000000001E-2</v>
      </c>
      <c r="V317" s="6">
        <v>3.2749999999999999</v>
      </c>
      <c r="W317" s="6">
        <v>2.6333333333333333</v>
      </c>
      <c r="X317" s="6">
        <v>23.5</v>
      </c>
      <c r="Y317" s="15">
        <v>4.5841379310344821E-2</v>
      </c>
      <c r="Z317" s="15">
        <v>5.8869767441860468E-2</v>
      </c>
      <c r="AA317" s="6">
        <v>0.78599999999999992</v>
      </c>
      <c r="AB317" s="6">
        <v>15.4</v>
      </c>
      <c r="AC317" s="6">
        <v>5.1080000000000005</v>
      </c>
      <c r="AD317" s="6">
        <v>6.5374999999999996</v>
      </c>
      <c r="AE317" s="6">
        <v>10.435714285714285</v>
      </c>
      <c r="AF317" s="6">
        <v>0.16315000000000004</v>
      </c>
      <c r="AG317" s="6">
        <v>6.6250000000000015E-3</v>
      </c>
      <c r="AH317" s="6">
        <v>1.0575000000000001E-2</v>
      </c>
      <c r="AI317" s="6">
        <v>3.2230000000000003</v>
      </c>
      <c r="AJ317" s="6">
        <v>2.7150000000000003</v>
      </c>
      <c r="AK317">
        <v>17.7</v>
      </c>
      <c r="AL317">
        <v>1.5416666666666668E-4</v>
      </c>
      <c r="AM317">
        <v>0</v>
      </c>
      <c r="AR317" t="str">
        <v>St. Bride's</v>
      </c>
    </row>
    <row r="318" spans="8:44" x14ac:dyDescent="0.25">
      <c r="H318" t="s">
        <v>907</v>
      </c>
      <c r="I318" t="s">
        <v>450</v>
      </c>
      <c r="J318" t="s">
        <v>766</v>
      </c>
      <c r="K318" t="s">
        <v>1394</v>
      </c>
      <c r="L318" t="s">
        <v>579</v>
      </c>
      <c r="M318" s="6">
        <v>69</v>
      </c>
      <c r="N318" s="9">
        <v>0.50795454545454555</v>
      </c>
      <c r="O318" s="11">
        <v>16.020454545454545</v>
      </c>
      <c r="P318" s="11">
        <v>100.65909090909091</v>
      </c>
      <c r="Q318" s="9">
        <v>7.8413636363636332</v>
      </c>
      <c r="R318" s="11">
        <v>109.27272727272727</v>
      </c>
      <c r="S318" s="6">
        <v>2.4522727272727283E-2</v>
      </c>
      <c r="T318" s="6">
        <v>4.3227272727272724E-3</v>
      </c>
      <c r="U318" s="6">
        <v>6.6386363636363674E-2</v>
      </c>
      <c r="V318" s="6">
        <v>3.2045454545454546</v>
      </c>
      <c r="W318" s="6">
        <v>5.9204545454545459</v>
      </c>
      <c r="X318" s="6">
        <v>143.47727272727272</v>
      </c>
      <c r="Y318" s="15">
        <v>0.13862327044025158</v>
      </c>
      <c r="Z318" s="15">
        <v>8.7976825396825387E-2</v>
      </c>
      <c r="AA318" s="6">
        <v>0.79049999999999998</v>
      </c>
      <c r="AB318" s="6">
        <v>26.65</v>
      </c>
      <c r="AC318" s="6">
        <v>87.65</v>
      </c>
      <c r="AD318" s="6">
        <v>7.8849999999999998</v>
      </c>
      <c r="AE318" s="6">
        <v>91.714285714285708</v>
      </c>
      <c r="AF318" s="6">
        <v>4.1150000000000013E-2</v>
      </c>
      <c r="AG318" s="6">
        <v>5.9600000000000018E-3</v>
      </c>
      <c r="AH318" s="6">
        <v>8.5000000000000006E-3</v>
      </c>
      <c r="AI318" s="6">
        <v>2.1550000000000002</v>
      </c>
      <c r="AJ318" s="6">
        <v>5.6524999999999999</v>
      </c>
      <c r="AK318">
        <v>121.75</v>
      </c>
      <c r="AL318">
        <v>9.0909090909090917E-5</v>
      </c>
      <c r="AM318">
        <v>0</v>
      </c>
      <c r="AR318" t="str">
        <v>St. George's</v>
      </c>
    </row>
    <row r="319" spans="8:44" x14ac:dyDescent="0.25">
      <c r="H319" t="s">
        <v>908</v>
      </c>
      <c r="I319" t="s">
        <v>451</v>
      </c>
      <c r="J319" t="s">
        <v>909</v>
      </c>
      <c r="K319" t="s">
        <v>1527</v>
      </c>
      <c r="L319" t="s">
        <v>579</v>
      </c>
      <c r="M319" s="6">
        <v>931</v>
      </c>
      <c r="N319" s="9">
        <v>0.38761904761904764</v>
      </c>
      <c r="O319" s="11">
        <v>4.3095238095238093</v>
      </c>
      <c r="P319" s="11">
        <v>47.38095238095238</v>
      </c>
      <c r="Q319" s="9">
        <v>7.4852380952380955</v>
      </c>
      <c r="R319" s="11">
        <v>58.285714285714285</v>
      </c>
      <c r="S319" s="6">
        <v>1.5714285714285715E-2</v>
      </c>
      <c r="T319" s="6">
        <v>9.2380952380952369E-4</v>
      </c>
      <c r="U319" s="6">
        <v>7.2847619047619064E-2</v>
      </c>
      <c r="V319" s="6">
        <v>22.723809523809525</v>
      </c>
      <c r="W319" s="6">
        <v>1.6442857142857144</v>
      </c>
      <c r="X319" s="6">
        <v>370.38095238095241</v>
      </c>
      <c r="Y319" s="15">
        <v>0.11149210526315791</v>
      </c>
      <c r="Z319" s="15">
        <v>2.5784615384615385E-2</v>
      </c>
      <c r="AA319" s="6">
        <v>1.0116666666666665</v>
      </c>
      <c r="AB319" s="6">
        <v>22</v>
      </c>
      <c r="AC319" s="6">
        <v>10.433333333333334</v>
      </c>
      <c r="AD319" s="6">
        <v>6.8466666666666667</v>
      </c>
      <c r="AE319" s="6">
        <v>8.6833333333333336</v>
      </c>
      <c r="AF319" s="6">
        <v>0.12383333333333335</v>
      </c>
      <c r="AG319" s="6">
        <v>3.0333333333333336E-3</v>
      </c>
      <c r="AH319" s="6">
        <v>2.5333333333333333E-4</v>
      </c>
      <c r="AI319" s="6">
        <v>2.35</v>
      </c>
      <c r="AJ319" s="6">
        <v>3.2999999999999994</v>
      </c>
      <c r="AK319">
        <v>38.5</v>
      </c>
      <c r="AL319">
        <v>3.3333333333333332E-4</v>
      </c>
      <c r="AM319">
        <v>0</v>
      </c>
      <c r="AR319" t="str">
        <v>St. John's</v>
      </c>
    </row>
    <row r="320" spans="8:44" x14ac:dyDescent="0.25">
      <c r="H320" t="s">
        <v>910</v>
      </c>
      <c r="I320" t="s">
        <v>525</v>
      </c>
      <c r="J320" t="s">
        <v>911</v>
      </c>
      <c r="K320" t="s">
        <v>1528</v>
      </c>
      <c r="L320" t="s">
        <v>579</v>
      </c>
      <c r="M320" s="6">
        <v>503</v>
      </c>
      <c r="N320" s="9">
        <v>0.44136363636363646</v>
      </c>
      <c r="O320" s="11">
        <v>13.554545454545456</v>
      </c>
      <c r="P320" s="11">
        <v>1.8090909090909089</v>
      </c>
      <c r="Q320" s="9">
        <v>6.3113636363636374</v>
      </c>
      <c r="R320" s="11">
        <v>2.8863636363636362</v>
      </c>
      <c r="S320" s="6">
        <v>6.0590909090909091E-2</v>
      </c>
      <c r="T320" s="6">
        <v>1.1463636363636363E-2</v>
      </c>
      <c r="U320" s="6">
        <v>4.673181818181818E-2</v>
      </c>
      <c r="V320" s="6">
        <v>1.2</v>
      </c>
      <c r="W320" s="6">
        <v>3.2863636363636362</v>
      </c>
      <c r="X320" s="6">
        <v>31.545454545454547</v>
      </c>
      <c r="Y320" s="15">
        <v>2.6387096774193538E-2</v>
      </c>
      <c r="Z320" s="15">
        <v>3.8514516129032249E-2</v>
      </c>
      <c r="AA320" s="6">
        <v>0.49421052631578949</v>
      </c>
      <c r="AB320" s="6">
        <v>15.847368421052632</v>
      </c>
      <c r="AC320" s="6">
        <v>1.3157894736842106</v>
      </c>
      <c r="AD320" s="6">
        <v>6.1684210526315795</v>
      </c>
      <c r="AE320" s="6">
        <v>3.3835714285714285</v>
      </c>
      <c r="AF320" s="6">
        <v>6.694736842105263E-2</v>
      </c>
      <c r="AG320" s="6">
        <v>1.4836842105263157E-2</v>
      </c>
      <c r="AH320" s="6">
        <v>1.4105263157894738E-3</v>
      </c>
      <c r="AI320" s="6">
        <v>2.2547368421052632</v>
      </c>
      <c r="AJ320" s="6">
        <v>2.9812499999999997</v>
      </c>
      <c r="AK320">
        <v>24.684210526315791</v>
      </c>
      <c r="AL320">
        <v>6.7727272727272729E-5</v>
      </c>
      <c r="AM320">
        <v>0</v>
      </c>
      <c r="AR320" t="str">
        <v>St. Joseph's</v>
      </c>
    </row>
    <row r="321" spans="8:44" x14ac:dyDescent="0.25">
      <c r="H321" t="s">
        <v>175</v>
      </c>
      <c r="I321" t="s">
        <v>175</v>
      </c>
      <c r="J321" t="s">
        <v>912</v>
      </c>
      <c r="K321" t="s">
        <v>1529</v>
      </c>
      <c r="L321" t="s">
        <v>241</v>
      </c>
      <c r="M321" s="6">
        <v>501</v>
      </c>
      <c r="N321" s="9">
        <v>0.4240000000000001</v>
      </c>
      <c r="O321" s="11">
        <v>0.4</v>
      </c>
      <c r="P321" s="11">
        <v>117.53333333333333</v>
      </c>
      <c r="Q321" s="9">
        <v>8.118666666666666</v>
      </c>
      <c r="R321" s="11">
        <v>84</v>
      </c>
      <c r="S321" s="6">
        <v>0</v>
      </c>
      <c r="T321" s="6">
        <v>3.5866666666666668E-3</v>
      </c>
      <c r="U321" s="6">
        <v>8.0000000000000002E-3</v>
      </c>
      <c r="V321" s="6">
        <v>4.7733333333333325</v>
      </c>
      <c r="W321" s="6">
        <v>0.6066666666666668</v>
      </c>
      <c r="X321" s="6">
        <v>167.2</v>
      </c>
      <c r="Y321" s="15">
        <v>5.1999999999999998E-3</v>
      </c>
      <c r="Z321" s="15">
        <v>0</v>
      </c>
      <c r="AA321" s="6">
        <v>0.315</v>
      </c>
      <c r="AB321" s="6">
        <v>0</v>
      </c>
      <c r="AC321" s="6">
        <v>112</v>
      </c>
      <c r="AD321" s="6">
        <v>8.2399999999999984</v>
      </c>
      <c r="AE321" s="6">
        <v>84</v>
      </c>
      <c r="AF321" s="6">
        <v>0</v>
      </c>
      <c r="AG321" s="6">
        <v>3.6499999999999998E-2</v>
      </c>
      <c r="AH321" s="6">
        <v>8.0000000000000002E-3</v>
      </c>
      <c r="AI321" s="6">
        <v>5</v>
      </c>
      <c r="AJ321" s="6">
        <v>0.7649999999999999</v>
      </c>
      <c r="AK321">
        <v>162.5</v>
      </c>
      <c r="AL321">
        <v>0</v>
      </c>
      <c r="AM321">
        <v>5.7933333333333352E-3</v>
      </c>
      <c r="AR321" t="str">
        <v>St. Judes</v>
      </c>
    </row>
    <row r="322" spans="8:44" x14ac:dyDescent="0.25">
      <c r="H322" t="s">
        <v>452</v>
      </c>
      <c r="I322" t="s">
        <v>452</v>
      </c>
      <c r="J322" t="s">
        <v>913</v>
      </c>
      <c r="K322" t="s">
        <v>1530</v>
      </c>
      <c r="L322" t="s">
        <v>579</v>
      </c>
      <c r="M322" s="6">
        <v>210</v>
      </c>
      <c r="N322" s="9">
        <v>0.37952380952380949</v>
      </c>
      <c r="O322" s="11">
        <v>20.676190476190477</v>
      </c>
      <c r="P322" s="11">
        <v>5.019047619047619</v>
      </c>
      <c r="Q322" s="9">
        <v>6.5242857142857122</v>
      </c>
      <c r="R322" s="11">
        <v>6.1590909090909092</v>
      </c>
      <c r="S322" s="6">
        <v>0.15722727272727274</v>
      </c>
      <c r="T322" s="6">
        <v>1.2131818181818181E-2</v>
      </c>
      <c r="U322" s="6">
        <v>0.19358636363636367</v>
      </c>
      <c r="V322" s="6">
        <v>0.70476190476190481</v>
      </c>
      <c r="W322" s="6">
        <v>4.7090909090909099</v>
      </c>
      <c r="X322" s="6">
        <v>27.904761904761905</v>
      </c>
      <c r="Y322" s="15">
        <v>6.492929292929292E-2</v>
      </c>
      <c r="Z322" s="15">
        <v>9.0587164179104437E-2</v>
      </c>
      <c r="AA322" s="6">
        <v>0.3833333333333333</v>
      </c>
      <c r="AB322" s="6">
        <v>26.954545454545453</v>
      </c>
      <c r="AC322" s="6">
        <v>2.3204545454545449</v>
      </c>
      <c r="AD322" s="6">
        <v>6.299090909090908</v>
      </c>
      <c r="AE322" s="6">
        <v>5.2133333333333338</v>
      </c>
      <c r="AF322" s="6">
        <v>0.10086363636363638</v>
      </c>
      <c r="AG322" s="6">
        <v>4.0545454545454558E-2</v>
      </c>
      <c r="AH322" s="6">
        <v>2.1727272727272728E-3</v>
      </c>
      <c r="AI322" s="6">
        <v>1.5057142857142858</v>
      </c>
      <c r="AJ322" s="6">
        <v>5.1952380952380945</v>
      </c>
      <c r="AK322">
        <v>22.05263157894737</v>
      </c>
      <c r="AL322">
        <v>7.809090909090909E-4</v>
      </c>
      <c r="AM322">
        <v>0</v>
      </c>
      <c r="AR322" t="str">
        <v>St. Lawrence</v>
      </c>
    </row>
    <row r="323" spans="8:44" x14ac:dyDescent="0.25">
      <c r="H323" t="s">
        <v>453</v>
      </c>
      <c r="I323" t="s">
        <v>453</v>
      </c>
      <c r="J323" t="s">
        <v>914</v>
      </c>
      <c r="K323" t="s">
        <v>1531</v>
      </c>
      <c r="L323" t="s">
        <v>579</v>
      </c>
      <c r="M323" s="6">
        <v>156</v>
      </c>
      <c r="N323" s="9">
        <v>1.1421951219512192</v>
      </c>
      <c r="O323" s="11">
        <v>118.92682926829268</v>
      </c>
      <c r="P323" s="11">
        <v>3.4658536585365853</v>
      </c>
      <c r="Q323" s="9">
        <v>6.0921951219512183</v>
      </c>
      <c r="R323" s="11">
        <v>7.4048780487804873</v>
      </c>
      <c r="S323" s="6">
        <v>0.86073170731707316</v>
      </c>
      <c r="T323" s="6">
        <v>0.20638536585365841</v>
      </c>
      <c r="U323" s="6">
        <v>4.1224390243902433E-2</v>
      </c>
      <c r="V323" s="6">
        <v>1.9780487804878046</v>
      </c>
      <c r="W323" s="6">
        <v>13.229268292682924</v>
      </c>
      <c r="X323" s="6">
        <v>47.658536585365852</v>
      </c>
      <c r="Y323" s="15">
        <v>1.6177446808510638E-2</v>
      </c>
      <c r="Z323" s="15">
        <v>1.046234375E-2</v>
      </c>
      <c r="AA323" s="6">
        <v>1.075333333333333</v>
      </c>
      <c r="AB323" s="6">
        <v>129.19999999999999</v>
      </c>
      <c r="AC323" s="6">
        <v>1.2133333333333334</v>
      </c>
      <c r="AD323" s="6">
        <v>5.5193333333333339</v>
      </c>
      <c r="AE323" s="6">
        <v>4.4623076923076921</v>
      </c>
      <c r="AF323" s="6">
        <v>0.66933333333333345</v>
      </c>
      <c r="AG323" s="6">
        <v>4.7866666666666675E-2</v>
      </c>
      <c r="AH323" s="6">
        <v>1.2266666666666667E-3</v>
      </c>
      <c r="AI323" s="6">
        <v>2.8066666666666662</v>
      </c>
      <c r="AJ323" s="6">
        <v>13.646666666666667</v>
      </c>
      <c r="AK323">
        <v>40.06666666666667</v>
      </c>
      <c r="AL323">
        <v>1.3065853658536586E-3</v>
      </c>
      <c r="AM323">
        <v>0</v>
      </c>
      <c r="AR323" t="str">
        <v>St. Lewis</v>
      </c>
    </row>
    <row r="324" spans="8:44" x14ac:dyDescent="0.25">
      <c r="H324" t="s">
        <v>915</v>
      </c>
      <c r="I324" t="s">
        <v>454</v>
      </c>
      <c r="J324" t="s">
        <v>916</v>
      </c>
      <c r="K324" t="s">
        <v>1532</v>
      </c>
      <c r="L324" t="s">
        <v>579</v>
      </c>
      <c r="M324" s="6">
        <v>2265</v>
      </c>
      <c r="N324" s="9">
        <v>1.2488888888888892</v>
      </c>
      <c r="O324" s="11">
        <v>83.333333333333329</v>
      </c>
      <c r="P324" s="11">
        <v>10.077777777777779</v>
      </c>
      <c r="Q324" s="9">
        <v>5.5874074074074072</v>
      </c>
      <c r="R324" s="11">
        <v>1.6333333333333333</v>
      </c>
      <c r="S324" s="6">
        <v>0.31370370370370371</v>
      </c>
      <c r="T324" s="6">
        <v>4.9370370370370358E-3</v>
      </c>
      <c r="U324" s="6">
        <v>6.9262962962962957E-2</v>
      </c>
      <c r="V324" s="6">
        <v>1</v>
      </c>
      <c r="W324" s="6">
        <v>13.211111111111112</v>
      </c>
      <c r="X324" s="6">
        <v>69.888888888888886</v>
      </c>
      <c r="Y324" s="15">
        <v>0.18872083333333331</v>
      </c>
      <c r="Z324" s="15">
        <v>0.58859322033898309</v>
      </c>
      <c r="AA324" s="6">
        <v>1.5265517241379309</v>
      </c>
      <c r="AB324" s="6">
        <v>155.46428571428572</v>
      </c>
      <c r="AC324" s="6">
        <v>0.59</v>
      </c>
      <c r="AD324" s="6">
        <v>4.7734482758620675</v>
      </c>
      <c r="AE324" s="6">
        <v>2.2792307692307689</v>
      </c>
      <c r="AF324" s="6">
        <v>0.25168965517241376</v>
      </c>
      <c r="AG324" s="6">
        <v>9.3206896551724164E-3</v>
      </c>
      <c r="AH324" s="6">
        <v>4.9259259259259265E-3</v>
      </c>
      <c r="AI324" s="6">
        <v>3.8896551724137929</v>
      </c>
      <c r="AJ324" s="6">
        <v>9.8115384615384649</v>
      </c>
      <c r="AK324">
        <v>30.851851851851851</v>
      </c>
      <c r="AL324">
        <v>3.6888888888888896E-3</v>
      </c>
      <c r="AM324">
        <v>0</v>
      </c>
      <c r="AR324" t="str">
        <v>St. Lunaire-Griquet</v>
      </c>
    </row>
    <row r="325" spans="8:44" x14ac:dyDescent="0.25">
      <c r="H325" t="s">
        <v>915</v>
      </c>
      <c r="I325" t="s">
        <v>568</v>
      </c>
      <c r="J325" t="s">
        <v>917</v>
      </c>
      <c r="K325" t="s">
        <v>1533</v>
      </c>
      <c r="L325" t="s">
        <v>579</v>
      </c>
      <c r="M325" s="6">
        <v>2265</v>
      </c>
      <c r="N325" s="9">
        <v>0.72458333333333336</v>
      </c>
      <c r="O325" s="11">
        <v>54.041666666666664</v>
      </c>
      <c r="P325" s="11">
        <v>11.458333333333334</v>
      </c>
      <c r="Q325" s="9">
        <v>6.6466666666666674</v>
      </c>
      <c r="R325" s="11">
        <v>2.3541666666666665</v>
      </c>
      <c r="S325" s="6">
        <v>0.31791666666666668</v>
      </c>
      <c r="T325" s="6">
        <v>8.1124999999999999E-3</v>
      </c>
      <c r="U325" s="6">
        <v>0.28109166666666663</v>
      </c>
      <c r="V325" s="6">
        <v>0.97499999999999998</v>
      </c>
      <c r="W325" s="6">
        <v>9.1458333333333339</v>
      </c>
      <c r="X325" s="6">
        <v>56.416666666666664</v>
      </c>
      <c r="Y325" s="15">
        <v>0.22706122448979585</v>
      </c>
      <c r="Z325" s="15">
        <v>0.40004769230769227</v>
      </c>
      <c r="AA325" s="6">
        <v>0.7754545454545454</v>
      </c>
      <c r="AB325" s="6">
        <v>136.72727272727272</v>
      </c>
      <c r="AC325" s="6">
        <v>1.8212121212121217</v>
      </c>
      <c r="AD325" s="6">
        <v>5.4793939393939413</v>
      </c>
      <c r="AE325" s="6">
        <v>4.4194444444444443</v>
      </c>
      <c r="AF325" s="6">
        <v>0.53427272727272723</v>
      </c>
      <c r="AG325" s="6">
        <v>1.8515151515151523E-2</v>
      </c>
      <c r="AH325" s="6">
        <v>6.6890322580645169E-3</v>
      </c>
      <c r="AI325" s="6">
        <v>2.8357575757575759</v>
      </c>
      <c r="AJ325" s="6">
        <v>10.57</v>
      </c>
      <c r="AK325">
        <v>40.272727272727273</v>
      </c>
      <c r="AL325">
        <v>1.165E-3</v>
      </c>
      <c r="AM325">
        <v>0</v>
      </c>
      <c r="AR325" t="str">
        <v>St. Mary's</v>
      </c>
    </row>
    <row r="326" spans="8:44" x14ac:dyDescent="0.25">
      <c r="H326" t="s">
        <v>455</v>
      </c>
      <c r="I326" t="s">
        <v>455</v>
      </c>
      <c r="J326" t="s">
        <v>918</v>
      </c>
      <c r="K326" t="s">
        <v>1534</v>
      </c>
      <c r="L326" t="s">
        <v>579</v>
      </c>
      <c r="M326" s="6">
        <v>128</v>
      </c>
      <c r="N326" s="9">
        <v>0.44</v>
      </c>
      <c r="O326" s="11">
        <v>61.476190476190474</v>
      </c>
      <c r="P326" s="11">
        <v>5.871428571428571</v>
      </c>
      <c r="Q326" s="9">
        <v>6.616190476190476</v>
      </c>
      <c r="R326" s="11">
        <v>6.1000000000000014</v>
      </c>
      <c r="S326" s="6">
        <v>8.1571428571428586E-2</v>
      </c>
      <c r="T326" s="6">
        <v>4.3285714285714273E-3</v>
      </c>
      <c r="U326" s="6">
        <v>0.17090476190476192</v>
      </c>
      <c r="V326" s="6">
        <v>0.35714285714285715</v>
      </c>
      <c r="W326" s="6">
        <v>7.2190476190476192</v>
      </c>
      <c r="X326" s="6">
        <v>19.047619047619047</v>
      </c>
      <c r="Y326" s="15">
        <v>2.4075263157894735E-2</v>
      </c>
      <c r="Z326" s="15">
        <v>1.6707547169811317E-2</v>
      </c>
      <c r="AA326" s="6">
        <v>0.44062500000000004</v>
      </c>
      <c r="AB326" s="6">
        <v>48.823529411764703</v>
      </c>
      <c r="AC326" s="6">
        <v>4.9647058823529413</v>
      </c>
      <c r="AD326" s="6">
        <v>6.4964705882352938</v>
      </c>
      <c r="AE326" s="6">
        <v>4.9307692307692301</v>
      </c>
      <c r="AF326" s="6">
        <v>6.2411764705882361E-2</v>
      </c>
      <c r="AG326" s="6">
        <v>4.5529411764705877E-3</v>
      </c>
      <c r="AH326" s="6">
        <v>9.8352941176470601E-4</v>
      </c>
      <c r="AI326" s="6">
        <v>1.9235294117647062</v>
      </c>
      <c r="AJ326" s="6">
        <v>6.1147058823529408</v>
      </c>
      <c r="AK326">
        <v>18.86</v>
      </c>
      <c r="AL326">
        <v>1.504761904761905E-3</v>
      </c>
      <c r="AM326">
        <v>0</v>
      </c>
      <c r="AR326" t="str">
        <v>St. Patricks</v>
      </c>
    </row>
    <row r="327" spans="8:44" x14ac:dyDescent="0.25">
      <c r="H327" t="s">
        <v>456</v>
      </c>
      <c r="I327" t="s">
        <v>456</v>
      </c>
      <c r="J327" t="s">
        <v>919</v>
      </c>
      <c r="K327" t="s">
        <v>1535</v>
      </c>
      <c r="L327" t="s">
        <v>579</v>
      </c>
      <c r="M327" s="6">
        <v>720</v>
      </c>
      <c r="N327" s="9">
        <v>0.4673684210526316</v>
      </c>
      <c r="O327" s="11">
        <v>12.057894736842105</v>
      </c>
      <c r="P327" s="11">
        <v>5.2842105263157899</v>
      </c>
      <c r="Q327" s="9">
        <v>6.81</v>
      </c>
      <c r="R327" s="11">
        <v>5.7368421052631575</v>
      </c>
      <c r="S327" s="6">
        <v>3.515789473684211E-2</v>
      </c>
      <c r="T327" s="6">
        <v>2.1999999999999997E-3</v>
      </c>
      <c r="U327" s="6">
        <v>3.1234210526315791E-2</v>
      </c>
      <c r="V327" s="6">
        <v>1.3473684210526315</v>
      </c>
      <c r="W327" s="6">
        <v>4.215789473684211</v>
      </c>
      <c r="X327" s="6">
        <v>32.368421052631582</v>
      </c>
      <c r="Y327" s="15">
        <v>0.14789655172413793</v>
      </c>
      <c r="Z327" s="15">
        <v>0.13363090909090908</v>
      </c>
      <c r="AA327" s="6">
        <v>0.69333333333333336</v>
      </c>
      <c r="AB327" s="6">
        <v>28.75</v>
      </c>
      <c r="AC327" s="6">
        <v>2.1</v>
      </c>
      <c r="AD327" s="6">
        <v>6.3449999999999989</v>
      </c>
      <c r="AE327" s="6">
        <v>4.0333333333333332</v>
      </c>
      <c r="AF327" s="6">
        <v>4.1666666666666664E-2</v>
      </c>
      <c r="AG327" s="6">
        <v>1.1708333333333334E-2</v>
      </c>
      <c r="AH327" s="6">
        <v>2.1000000000000001E-4</v>
      </c>
      <c r="AI327" s="6">
        <v>1.6333333333333335</v>
      </c>
      <c r="AJ327" s="6">
        <v>4.4916666666666663</v>
      </c>
      <c r="AK327">
        <v>20.166666666666668</v>
      </c>
      <c r="AL327">
        <v>7.8421052631578948E-4</v>
      </c>
      <c r="AM327">
        <v>0</v>
      </c>
      <c r="AR327" t="str">
        <v>St. Pauls</v>
      </c>
    </row>
    <row r="328" spans="8:44" x14ac:dyDescent="0.25">
      <c r="H328" t="s">
        <v>920</v>
      </c>
      <c r="I328" t="s">
        <v>457</v>
      </c>
      <c r="J328" t="s">
        <v>921</v>
      </c>
      <c r="K328" t="s">
        <v>1536</v>
      </c>
      <c r="L328" t="s">
        <v>579</v>
      </c>
      <c r="M328" s="6">
        <v>912</v>
      </c>
      <c r="N328" s="9">
        <v>0.41439024390243917</v>
      </c>
      <c r="O328" s="11">
        <v>17.382926829268293</v>
      </c>
      <c r="P328" s="11">
        <v>7.9634146341463419</v>
      </c>
      <c r="Q328" s="9">
        <v>6.687560975609756</v>
      </c>
      <c r="R328" s="11">
        <v>10.890243902439025</v>
      </c>
      <c r="S328" s="6">
        <v>9.9926829268292675E-2</v>
      </c>
      <c r="T328" s="6">
        <v>4.4780487804878056E-3</v>
      </c>
      <c r="U328" s="6">
        <v>0.28736585365853667</v>
      </c>
      <c r="V328" s="6">
        <v>0.89512195121951221</v>
      </c>
      <c r="W328" s="6">
        <v>4.5048780487804887</v>
      </c>
      <c r="X328" s="6">
        <v>27.170731707317074</v>
      </c>
      <c r="Y328" s="15">
        <v>0.10841304347826089</v>
      </c>
      <c r="Z328" s="15">
        <v>0.130083908045977</v>
      </c>
      <c r="AA328" s="6">
        <v>0.39687499999999998</v>
      </c>
      <c r="AB328" s="6">
        <v>30.625</v>
      </c>
      <c r="AC328" s="6">
        <v>7.5142857142857142</v>
      </c>
      <c r="AD328" s="6">
        <v>6.7221875000000013</v>
      </c>
      <c r="AE328" s="6">
        <v>10.710909090909091</v>
      </c>
      <c r="AF328" s="6">
        <v>2.35E-2</v>
      </c>
      <c r="AG328" s="6">
        <v>5.2464285714285738E-3</v>
      </c>
      <c r="AH328" s="6">
        <v>9.3461538461538478E-3</v>
      </c>
      <c r="AI328" s="6">
        <v>1.8435714285714284</v>
      </c>
      <c r="AJ328" s="6">
        <v>4.5344827586206895</v>
      </c>
      <c r="AK328">
        <v>24.035714285714285</v>
      </c>
      <c r="AL328">
        <v>3.8170731707317073E-4</v>
      </c>
      <c r="AM328">
        <v>0</v>
      </c>
      <c r="AR328" t="str">
        <v>St. Shott's</v>
      </c>
    </row>
    <row r="329" spans="8:44" x14ac:dyDescent="0.25">
      <c r="H329" t="s">
        <v>458</v>
      </c>
      <c r="I329" t="s">
        <v>458</v>
      </c>
      <c r="J329" t="s">
        <v>922</v>
      </c>
      <c r="K329" t="s">
        <v>1537</v>
      </c>
      <c r="L329" t="s">
        <v>579</v>
      </c>
      <c r="M329" s="6">
        <v>685</v>
      </c>
      <c r="N329" s="9">
        <v>0.39409090909090916</v>
      </c>
      <c r="O329" s="11">
        <v>6.6636363636363649</v>
      </c>
      <c r="P329" s="11">
        <v>137.31818181818181</v>
      </c>
      <c r="Q329" s="9">
        <v>8.0663636363636346</v>
      </c>
      <c r="R329" s="11">
        <v>149.13636363636363</v>
      </c>
      <c r="S329" s="6">
        <v>1.8181818181818182E-3</v>
      </c>
      <c r="T329" s="6">
        <v>3.7681818181818181E-3</v>
      </c>
      <c r="U329" s="6">
        <v>6.0272727272727283E-2</v>
      </c>
      <c r="V329" s="6">
        <v>2.1545454545454543</v>
      </c>
      <c r="W329" s="6">
        <v>4.377272727272727</v>
      </c>
      <c r="X329" s="6">
        <v>178.36363636363637</v>
      </c>
      <c r="Y329" s="15">
        <v>8.1861616161616149E-2</v>
      </c>
      <c r="Z329" s="15">
        <v>5.4904615384615399E-2</v>
      </c>
      <c r="AA329" s="6">
        <v>0.58000000000000007</v>
      </c>
      <c r="AB329" s="6">
        <v>16.352941176470587</v>
      </c>
      <c r="AC329" s="6">
        <v>124.27647058823528</v>
      </c>
      <c r="AD329" s="6">
        <v>8.1111764705882354</v>
      </c>
      <c r="AE329" s="6">
        <v>129.66666666666666</v>
      </c>
      <c r="AF329" s="6">
        <v>2.7058823529411771E-2</v>
      </c>
      <c r="AG329" s="6">
        <v>5.1176470588235289E-3</v>
      </c>
      <c r="AH329" s="6">
        <v>2.4666666666666669E-3</v>
      </c>
      <c r="AI329" s="6">
        <v>3.6076470588235297</v>
      </c>
      <c r="AJ329" s="6">
        <v>4.6964285714285712</v>
      </c>
      <c r="AK329">
        <v>166.75</v>
      </c>
      <c r="AL329">
        <v>0</v>
      </c>
      <c r="AM329">
        <v>0</v>
      </c>
      <c r="AR329" t="str">
        <v>Steady Brook</v>
      </c>
    </row>
    <row r="330" spans="8:44" x14ac:dyDescent="0.25">
      <c r="H330" t="s">
        <v>459</v>
      </c>
      <c r="I330" t="s">
        <v>459</v>
      </c>
      <c r="J330" t="s">
        <v>923</v>
      </c>
      <c r="K330" t="s">
        <v>1538</v>
      </c>
      <c r="L330" t="s">
        <v>579</v>
      </c>
      <c r="M330" s="6">
        <v>208</v>
      </c>
      <c r="N330" s="9">
        <v>2.7490000000000001</v>
      </c>
      <c r="O330" s="11">
        <v>69.25</v>
      </c>
      <c r="P330" s="11">
        <v>0.5</v>
      </c>
      <c r="Q330" s="9">
        <v>5.6830000000000016</v>
      </c>
      <c r="R330" s="11">
        <v>1.1000000000000001</v>
      </c>
      <c r="S330" s="6">
        <v>0.38550000000000001</v>
      </c>
      <c r="T330" s="6">
        <v>3.1664999999999999E-2</v>
      </c>
      <c r="U330" s="6">
        <v>3.9193500000000006E-2</v>
      </c>
      <c r="V330" s="6">
        <v>1.8399999999999999</v>
      </c>
      <c r="W330" s="6">
        <v>7.7649999999999988</v>
      </c>
      <c r="X330" s="6">
        <v>28.25</v>
      </c>
      <c r="Y330" s="15">
        <v>8.8994594594594592E-2</v>
      </c>
      <c r="Z330" s="15">
        <v>7.1437837837837831E-2</v>
      </c>
      <c r="AA330" s="6">
        <v>0.94066666666666687</v>
      </c>
      <c r="AB330" s="6">
        <v>89.933333333333337</v>
      </c>
      <c r="AC330" s="6">
        <v>1.1466666666666667</v>
      </c>
      <c r="AD330" s="6">
        <v>4.9340000000000002</v>
      </c>
      <c r="AE330" s="6">
        <v>2.2766666666666664</v>
      </c>
      <c r="AF330" s="6">
        <v>0.38599999999999995</v>
      </c>
      <c r="AG330" s="6">
        <v>2.0000000000000007E-2</v>
      </c>
      <c r="AH330" s="6">
        <v>1.4E-3</v>
      </c>
      <c r="AI330" s="6">
        <v>2.6</v>
      </c>
      <c r="AJ330" s="6">
        <v>7.08</v>
      </c>
      <c r="AK330">
        <v>20.866666666666667</v>
      </c>
      <c r="AL330">
        <v>8.2900000000000009E-4</v>
      </c>
      <c r="AM330">
        <v>0</v>
      </c>
      <c r="AR330" t="str">
        <v>Stephenville</v>
      </c>
    </row>
    <row r="331" spans="8:44" x14ac:dyDescent="0.25">
      <c r="H331" t="s">
        <v>459</v>
      </c>
      <c r="I331" t="s">
        <v>177</v>
      </c>
      <c r="J331" t="s">
        <v>924</v>
      </c>
      <c r="K331" t="s">
        <v>1539</v>
      </c>
      <c r="L331" t="s">
        <v>241</v>
      </c>
      <c r="M331" s="6">
        <v>208</v>
      </c>
      <c r="N331" s="9">
        <v>0.50363636363636355</v>
      </c>
      <c r="O331" s="11">
        <v>0.18181818181818182</v>
      </c>
      <c r="P331" s="11">
        <v>118.09090909090909</v>
      </c>
      <c r="Q331" s="9">
        <v>8.0636363636363644</v>
      </c>
      <c r="R331" s="11">
        <v>147.72727272727272</v>
      </c>
      <c r="S331" s="6">
        <v>2.5181818181818184E-2</v>
      </c>
      <c r="T331" s="6">
        <v>0</v>
      </c>
      <c r="U331" s="6">
        <v>9.3272727272727275E-3</v>
      </c>
      <c r="V331" s="6">
        <v>8.9272727272727277</v>
      </c>
      <c r="W331" s="6">
        <v>0.55636363636363639</v>
      </c>
      <c r="X331" s="6">
        <v>255.09090909090909</v>
      </c>
      <c r="Y331" s="15">
        <v>0</v>
      </c>
      <c r="Z331" s="15">
        <v>0</v>
      </c>
      <c r="AA331" s="6">
        <v>0.16</v>
      </c>
      <c r="AB331" s="6">
        <v>0.4</v>
      </c>
      <c r="AC331" s="6">
        <v>110</v>
      </c>
      <c r="AD331" s="6">
        <v>7.9350000000000005</v>
      </c>
      <c r="AE331" s="6">
        <v>135</v>
      </c>
      <c r="AF331" s="6">
        <v>4.0000000000000001E-3</v>
      </c>
      <c r="AG331" s="6">
        <v>8.0000000000000004E-4</v>
      </c>
      <c r="AH331" s="6">
        <v>2.1000000000000003E-3</v>
      </c>
      <c r="AI331" s="6">
        <v>9.4</v>
      </c>
      <c r="AJ331" s="6">
        <v>0.28500000000000003</v>
      </c>
      <c r="AK331">
        <v>233.3</v>
      </c>
      <c r="AL331">
        <v>0</v>
      </c>
      <c r="AM331">
        <v>7.000000000000001E-3</v>
      </c>
      <c r="AR331" t="str">
        <v>Stephenvillle Crossing</v>
      </c>
    </row>
    <row r="332" spans="8:44" x14ac:dyDescent="0.25">
      <c r="H332" t="s">
        <v>181</v>
      </c>
      <c r="I332" t="s">
        <v>181</v>
      </c>
      <c r="J332" t="s">
        <v>925</v>
      </c>
      <c r="K332" t="s">
        <v>1540</v>
      </c>
      <c r="L332" t="s">
        <v>241</v>
      </c>
      <c r="M332" s="6">
        <v>553</v>
      </c>
      <c r="N332" s="9">
        <v>0.27799999999999991</v>
      </c>
      <c r="O332" s="11">
        <v>0.25</v>
      </c>
      <c r="P332" s="11">
        <v>61.2</v>
      </c>
      <c r="Q332" s="9">
        <v>7.9290000000000003</v>
      </c>
      <c r="R332" s="11">
        <v>78.349999999999994</v>
      </c>
      <c r="S332" s="6">
        <v>1.5E-3</v>
      </c>
      <c r="T332" s="6">
        <v>8.5999999999999998E-4</v>
      </c>
      <c r="U332" s="6">
        <v>4.0049999999999999E-3</v>
      </c>
      <c r="V332" s="6">
        <v>23.4</v>
      </c>
      <c r="W332" s="6">
        <v>0.44900000000000001</v>
      </c>
      <c r="X332" s="6">
        <v>112.15</v>
      </c>
      <c r="Y332" s="15">
        <v>1.0272727272727271E-3</v>
      </c>
      <c r="Z332" s="15">
        <v>0</v>
      </c>
      <c r="AA332" s="6">
        <v>1.6146875000000003</v>
      </c>
      <c r="AB332" s="6">
        <v>0.28125</v>
      </c>
      <c r="AC332" s="6">
        <v>55</v>
      </c>
      <c r="AD332" s="6">
        <v>7.5715625000000006</v>
      </c>
      <c r="AE332" s="6">
        <v>66.84375</v>
      </c>
      <c r="AF332" s="6">
        <v>9.2499999999999999E-2</v>
      </c>
      <c r="AG332" s="6">
        <v>1.9359375000000002E-2</v>
      </c>
      <c r="AH332" s="6">
        <v>2.0562500000000004E-3</v>
      </c>
      <c r="AI332" s="6">
        <v>19.40625</v>
      </c>
      <c r="AJ332" s="6">
        <v>0.47125</v>
      </c>
      <c r="AK332">
        <v>101.3125</v>
      </c>
      <c r="AL332">
        <v>0</v>
      </c>
      <c r="AM332">
        <v>0</v>
      </c>
      <c r="AR332" t="str">
        <v>Stoneville</v>
      </c>
    </row>
    <row r="333" spans="8:44" x14ac:dyDescent="0.25">
      <c r="H333" t="s">
        <v>460</v>
      </c>
      <c r="I333" t="s">
        <v>460</v>
      </c>
      <c r="J333" t="s">
        <v>648</v>
      </c>
      <c r="K333" t="s">
        <v>1287</v>
      </c>
      <c r="L333" t="s">
        <v>579</v>
      </c>
      <c r="M333" s="6">
        <v>397</v>
      </c>
      <c r="N333" s="9">
        <v>0.67797468354430357</v>
      </c>
      <c r="O333" s="11">
        <v>0.51012658227848096</v>
      </c>
      <c r="P333" s="11">
        <v>8.3265822784810144</v>
      </c>
      <c r="Q333" s="9">
        <v>6.9915189873417729</v>
      </c>
      <c r="R333" s="11">
        <v>22.550632911392405</v>
      </c>
      <c r="S333" s="6">
        <v>0.1133607594936709</v>
      </c>
      <c r="T333" s="6">
        <v>8.9316455696202505E-3</v>
      </c>
      <c r="U333" s="6">
        <v>1.9421582278480991E-2</v>
      </c>
      <c r="V333" s="6">
        <v>12.994303797468353</v>
      </c>
      <c r="W333" s="6">
        <v>2.0954430379746825</v>
      </c>
      <c r="X333" s="6">
        <v>39.170886075949369</v>
      </c>
      <c r="Y333" s="15">
        <v>8.466815415821502E-2</v>
      </c>
      <c r="Z333" s="15">
        <v>6.9748333333333329E-2</v>
      </c>
      <c r="AA333" s="6">
        <v>0.69049999999999911</v>
      </c>
      <c r="AB333" s="6">
        <v>36.575000000000003</v>
      </c>
      <c r="AC333" s="6">
        <v>4.2016000000000009</v>
      </c>
      <c r="AD333" s="6">
        <v>6.4762499999999941</v>
      </c>
      <c r="AE333" s="6">
        <v>5.3166666666666664</v>
      </c>
      <c r="AF333" s="6">
        <v>0.10386666666666665</v>
      </c>
      <c r="AG333" s="6">
        <v>1.8053333333333237E-2</v>
      </c>
      <c r="AH333" s="6">
        <v>6.047945205479432E-3</v>
      </c>
      <c r="AI333" s="6">
        <v>1.3297333333333345</v>
      </c>
      <c r="AJ333" s="6">
        <v>5.1662500000000033</v>
      </c>
      <c r="AK333">
        <v>13.565753424657535</v>
      </c>
      <c r="AL333">
        <v>2.1892405063291144E-4</v>
      </c>
      <c r="AM333">
        <v>0</v>
      </c>
      <c r="AR333" t="str">
        <v>Straitsview</v>
      </c>
    </row>
    <row r="334" spans="8:44" x14ac:dyDescent="0.25">
      <c r="H334" t="s">
        <v>460</v>
      </c>
      <c r="I334" t="s">
        <v>460</v>
      </c>
      <c r="J334" t="s">
        <v>926</v>
      </c>
      <c r="K334" t="s">
        <v>1541</v>
      </c>
      <c r="L334" t="s">
        <v>579</v>
      </c>
      <c r="M334" s="6">
        <v>397</v>
      </c>
      <c r="N334" s="9">
        <v>0.37499999999999994</v>
      </c>
      <c r="O334" s="11">
        <v>20.6875</v>
      </c>
      <c r="P334" s="11">
        <v>14.5</v>
      </c>
      <c r="Q334" s="9">
        <v>6.9224999999999994</v>
      </c>
      <c r="R334" s="11">
        <v>11.1875</v>
      </c>
      <c r="S334" s="6">
        <v>4.250000000000001E-2</v>
      </c>
      <c r="T334" s="6">
        <v>0</v>
      </c>
      <c r="U334" s="6">
        <v>7.2187500000000002E-2</v>
      </c>
      <c r="V334" s="6">
        <v>0.8125</v>
      </c>
      <c r="W334" s="6">
        <v>5.5125000000000011</v>
      </c>
      <c r="X334" s="6">
        <v>35.0625</v>
      </c>
      <c r="Y334" s="15">
        <v>7.840810810810811E-2</v>
      </c>
      <c r="Z334" s="15">
        <v>5.3427083333333319E-2</v>
      </c>
      <c r="AA334" s="6">
        <v>0.34958333333333336</v>
      </c>
      <c r="AB334" s="6">
        <v>32.291666666666664</v>
      </c>
      <c r="AC334" s="6">
        <v>11.103913043478261</v>
      </c>
      <c r="AD334" s="6">
        <v>6.831249999999998</v>
      </c>
      <c r="AE334" s="6">
        <v>15.4</v>
      </c>
      <c r="AF334" s="6">
        <v>5.6826086956521735E-2</v>
      </c>
      <c r="AG334" s="6">
        <v>1.1652173913043481E-2</v>
      </c>
      <c r="AH334" s="6">
        <v>5.2608695652173925E-3</v>
      </c>
      <c r="AI334" s="6">
        <v>1.8604347826086955</v>
      </c>
      <c r="AJ334" s="6">
        <v>5.426086956521738</v>
      </c>
      <c r="AK334">
        <v>27</v>
      </c>
      <c r="AL334">
        <v>0</v>
      </c>
      <c r="AM334">
        <v>0</v>
      </c>
      <c r="AR334" t="str">
        <v>Summerford</v>
      </c>
    </row>
    <row r="335" spans="8:44" x14ac:dyDescent="0.25">
      <c r="H335" t="s">
        <v>927</v>
      </c>
      <c r="I335" t="s">
        <v>182</v>
      </c>
      <c r="J335" t="s">
        <v>862</v>
      </c>
      <c r="K335" t="s">
        <v>1542</v>
      </c>
      <c r="L335" t="s">
        <v>241</v>
      </c>
      <c r="M335" s="6">
        <v>157</v>
      </c>
      <c r="N335" s="9">
        <v>0.4129411764705882</v>
      </c>
      <c r="O335" s="11">
        <v>0.11764705882352941</v>
      </c>
      <c r="P335" s="11">
        <v>108.11764705882354</v>
      </c>
      <c r="Q335" s="9">
        <v>8.2570588235294107</v>
      </c>
      <c r="R335" s="11">
        <v>57.117647058823529</v>
      </c>
      <c r="S335" s="6">
        <v>0</v>
      </c>
      <c r="T335" s="6">
        <v>1.5941176470588236E-3</v>
      </c>
      <c r="U335" s="6">
        <v>9.9411764705882371E-4</v>
      </c>
      <c r="V335" s="6">
        <v>13.823529411764707</v>
      </c>
      <c r="W335" s="6">
        <v>0.42823529411764705</v>
      </c>
      <c r="X335" s="6">
        <v>219.8235294117647</v>
      </c>
      <c r="Y335" s="15">
        <v>8.7150000000000005E-3</v>
      </c>
      <c r="Z335" s="15">
        <v>1.5294117647058825E-4</v>
      </c>
      <c r="AA335" s="6">
        <v>0.31195121951219518</v>
      </c>
      <c r="AB335" s="6">
        <v>0.29268292682926828</v>
      </c>
      <c r="AC335" s="6">
        <v>89.804878048780495</v>
      </c>
      <c r="AD335" s="6">
        <v>8.050487804878049</v>
      </c>
      <c r="AE335" s="6">
        <v>57.829268292682926</v>
      </c>
      <c r="AF335" s="6">
        <v>1.0292682926829269E-2</v>
      </c>
      <c r="AG335" s="6">
        <v>1.1124390243902443E-2</v>
      </c>
      <c r="AH335" s="6">
        <v>5.4390243902439038E-4</v>
      </c>
      <c r="AI335" s="6">
        <v>13.829268292682928</v>
      </c>
      <c r="AJ335" s="6">
        <v>0.32317073170731708</v>
      </c>
      <c r="AK335">
        <v>195.07317073170731</v>
      </c>
      <c r="AL335">
        <v>0</v>
      </c>
      <c r="AM335">
        <v>9.8235294117647066E-4</v>
      </c>
      <c r="AR335" t="str">
        <v>Sunnyside (T.B.)</v>
      </c>
    </row>
    <row r="336" spans="8:44" x14ac:dyDescent="0.25">
      <c r="H336" t="s">
        <v>461</v>
      </c>
      <c r="I336" t="s">
        <v>461</v>
      </c>
      <c r="J336" t="s">
        <v>928</v>
      </c>
      <c r="K336" t="s">
        <v>1543</v>
      </c>
      <c r="L336" t="s">
        <v>579</v>
      </c>
      <c r="M336" s="6">
        <v>661</v>
      </c>
      <c r="N336" s="9">
        <v>0.9854166666666665</v>
      </c>
      <c r="O336" s="11">
        <v>13.704166666666666</v>
      </c>
      <c r="P336" s="11">
        <v>0</v>
      </c>
      <c r="Q336" s="9">
        <v>5.2591666666666672</v>
      </c>
      <c r="R336" s="11">
        <v>3.0541666666666667</v>
      </c>
      <c r="S336" s="6">
        <v>0.22412499999999999</v>
      </c>
      <c r="T336" s="6">
        <v>8.4966666666666676E-2</v>
      </c>
      <c r="U336" s="6">
        <v>0.36824999999999997</v>
      </c>
      <c r="V336" s="6">
        <v>2.0499999999999998</v>
      </c>
      <c r="W336" s="6">
        <v>3.6791666666666667</v>
      </c>
      <c r="X336" s="6">
        <v>45.375</v>
      </c>
      <c r="Y336" s="15">
        <v>4.3029687500000018E-2</v>
      </c>
      <c r="Z336" s="15">
        <v>9.6354285714285726E-2</v>
      </c>
      <c r="AA336" s="6">
        <v>0.69384615384615367</v>
      </c>
      <c r="AB336" s="6">
        <v>18.75</v>
      </c>
      <c r="AC336" s="6">
        <v>1.4337499999999999</v>
      </c>
      <c r="AD336" s="6">
        <v>5.8734615384615401</v>
      </c>
      <c r="AE336" s="6">
        <v>2.3249999999999997</v>
      </c>
      <c r="AF336" s="6">
        <v>0.12646153846153849</v>
      </c>
      <c r="AG336" s="6">
        <v>4.6653846153846164E-2</v>
      </c>
      <c r="AH336" s="6">
        <v>4.1041666666666674E-3</v>
      </c>
      <c r="AI336" s="6">
        <v>1.9861538461538464</v>
      </c>
      <c r="AJ336" s="6">
        <v>3.14</v>
      </c>
      <c r="AK336">
        <v>35.416666666666664</v>
      </c>
      <c r="AL336">
        <v>1.4775000000000005E-3</v>
      </c>
      <c r="AM336">
        <v>0</v>
      </c>
      <c r="AR336" t="str">
        <v>Swift Current</v>
      </c>
    </row>
    <row r="337" spans="8:44" x14ac:dyDescent="0.25">
      <c r="H337" t="s">
        <v>461</v>
      </c>
      <c r="I337" t="s">
        <v>461</v>
      </c>
      <c r="J337" t="s">
        <v>929</v>
      </c>
      <c r="K337" t="s">
        <v>1544</v>
      </c>
      <c r="L337" t="s">
        <v>579</v>
      </c>
      <c r="M337" s="6">
        <v>661</v>
      </c>
      <c r="N337" s="9">
        <v>0.5</v>
      </c>
      <c r="O337" s="11">
        <v>12</v>
      </c>
      <c r="P337" s="11">
        <v>0</v>
      </c>
      <c r="Q337" s="9">
        <v>5.08</v>
      </c>
      <c r="R337" s="11">
        <v>4</v>
      </c>
      <c r="S337" s="6">
        <v>7.0000000000000007E-2</v>
      </c>
      <c r="T337" s="6">
        <v>0.01</v>
      </c>
      <c r="U337" s="6">
        <v>0.02</v>
      </c>
      <c r="V337" s="6">
        <v>0</v>
      </c>
      <c r="W337" s="6">
        <v>4.8</v>
      </c>
      <c r="X337" s="6">
        <v>42</v>
      </c>
      <c r="Y337" s="15">
        <v>0</v>
      </c>
      <c r="Z337" s="15">
        <v>0</v>
      </c>
      <c r="AA337" s="6">
        <v>1.0249999999999999</v>
      </c>
      <c r="AB337" s="6">
        <v>18.25</v>
      </c>
      <c r="AC337" s="6">
        <v>2.65</v>
      </c>
      <c r="AD337" s="6">
        <v>6.0274999999999999</v>
      </c>
      <c r="AE337" s="6">
        <v>9.1</v>
      </c>
      <c r="AF337" s="6">
        <v>6.9999999999999993E-2</v>
      </c>
      <c r="AG337" s="6">
        <v>5.0250000000000003E-2</v>
      </c>
      <c r="AH337" s="6">
        <v>3.7500000000000001E-4</v>
      </c>
      <c r="AI337" s="6">
        <v>2.8</v>
      </c>
      <c r="AJ337" s="6">
        <v>3.7749999999999999</v>
      </c>
      <c r="AK337">
        <v>36.5</v>
      </c>
      <c r="AL337">
        <v>0</v>
      </c>
      <c r="AM337">
        <v>0</v>
      </c>
      <c r="AR337" t="str">
        <v>Terrenceville</v>
      </c>
    </row>
    <row r="338" spans="8:44" x14ac:dyDescent="0.25">
      <c r="H338" t="s">
        <v>930</v>
      </c>
      <c r="I338" t="s">
        <v>184</v>
      </c>
      <c r="J338" t="s">
        <v>613</v>
      </c>
      <c r="K338" t="s">
        <v>1545</v>
      </c>
      <c r="L338" t="s">
        <v>241</v>
      </c>
      <c r="M338" s="6">
        <v>107</v>
      </c>
      <c r="N338" s="9">
        <v>0.28133333333333338</v>
      </c>
      <c r="O338" s="11">
        <v>0.13333333333333333</v>
      </c>
      <c r="P338" s="11">
        <v>119.06666666666666</v>
      </c>
      <c r="Q338" s="9">
        <v>7.5253333333333341</v>
      </c>
      <c r="R338" s="11">
        <v>128.4</v>
      </c>
      <c r="S338" s="6">
        <v>0</v>
      </c>
      <c r="T338" s="6">
        <v>0</v>
      </c>
      <c r="U338" s="6">
        <v>9.2133333333333355E-3</v>
      </c>
      <c r="V338" s="6">
        <v>9.2200000000000006</v>
      </c>
      <c r="W338" s="6">
        <v>0.84799999999999998</v>
      </c>
      <c r="X338" s="6">
        <v>222</v>
      </c>
      <c r="Y338" s="15">
        <v>1.0249999999999999E-3</v>
      </c>
      <c r="Z338" s="15">
        <v>0</v>
      </c>
      <c r="AA338" s="6">
        <v>0.18571428571428569</v>
      </c>
      <c r="AB338" s="6">
        <v>0.35714285714285715</v>
      </c>
      <c r="AC338" s="6">
        <v>117.71428571428571</v>
      </c>
      <c r="AD338" s="6">
        <v>7.39</v>
      </c>
      <c r="AE338" s="6">
        <v>130.71428571428572</v>
      </c>
      <c r="AF338" s="6">
        <v>5.0000000000000001E-3</v>
      </c>
      <c r="AG338" s="6">
        <v>7.1428571428571429E-4</v>
      </c>
      <c r="AH338" s="6">
        <v>4.1428571428571426E-3</v>
      </c>
      <c r="AI338" s="6">
        <v>10.642857142857142</v>
      </c>
      <c r="AJ338" s="6">
        <v>0.72357142857142853</v>
      </c>
      <c r="AK338">
        <v>230.42857142857142</v>
      </c>
      <c r="AL338">
        <v>3.4E-5</v>
      </c>
      <c r="AM338">
        <v>0</v>
      </c>
      <c r="AR338" t="str">
        <v>Thornlea</v>
      </c>
    </row>
    <row r="339" spans="8:44" x14ac:dyDescent="0.25">
      <c r="H339" t="s">
        <v>462</v>
      </c>
      <c r="I339" t="s">
        <v>462</v>
      </c>
      <c r="J339" t="s">
        <v>931</v>
      </c>
      <c r="K339" t="s">
        <v>1546</v>
      </c>
      <c r="L339" t="s">
        <v>579</v>
      </c>
      <c r="M339" s="6">
        <v>184</v>
      </c>
      <c r="N339" s="9">
        <v>0.38710526315789479</v>
      </c>
      <c r="O339" s="11">
        <v>58.923684210526311</v>
      </c>
      <c r="P339" s="11">
        <v>0.31315789473684208</v>
      </c>
      <c r="Q339" s="9">
        <v>6.07</v>
      </c>
      <c r="R339" s="11">
        <v>0.70526315789473681</v>
      </c>
      <c r="S339" s="6">
        <v>0.12210526315789477</v>
      </c>
      <c r="T339" s="6">
        <v>6.4447368421052618E-3</v>
      </c>
      <c r="U339" s="6">
        <v>0.16182631578947368</v>
      </c>
      <c r="V339" s="6">
        <v>0.24210526315789471</v>
      </c>
      <c r="W339" s="6">
        <v>6.1986842105263156</v>
      </c>
      <c r="X339" s="6">
        <v>15.618421052631575</v>
      </c>
      <c r="Y339" s="15">
        <v>4.6717894736842118E-2</v>
      </c>
      <c r="Z339" s="15">
        <v>3.015395604395605E-2</v>
      </c>
      <c r="AA339" s="6">
        <v>0.54521739130434799</v>
      </c>
      <c r="AB339" s="6">
        <v>117.04347826086956</v>
      </c>
      <c r="AC339" s="6">
        <v>1.4173913043478266</v>
      </c>
      <c r="AD339" s="6">
        <v>5.3160869565217377</v>
      </c>
      <c r="AE339" s="6">
        <v>1.78</v>
      </c>
      <c r="AF339" s="6">
        <v>0.17578260869565218</v>
      </c>
      <c r="AG339" s="6">
        <v>1.4739130434782612E-2</v>
      </c>
      <c r="AH339" s="6">
        <v>3.3391304347826088E-3</v>
      </c>
      <c r="AI339" s="6">
        <v>2.8643478260869575</v>
      </c>
      <c r="AJ339" s="6">
        <v>10.142105263157889</v>
      </c>
      <c r="AK339">
        <v>22.695652173913043</v>
      </c>
      <c r="AL339">
        <v>5.0736842105263168E-4</v>
      </c>
      <c r="AM339">
        <v>0</v>
      </c>
      <c r="AR339" t="str">
        <v>Tilt Cove</v>
      </c>
    </row>
    <row r="340" spans="8:44" x14ac:dyDescent="0.25">
      <c r="H340" t="s">
        <v>462</v>
      </c>
      <c r="I340" t="s">
        <v>463</v>
      </c>
      <c r="J340" t="s">
        <v>931</v>
      </c>
      <c r="K340" t="s">
        <v>1546</v>
      </c>
      <c r="L340" t="s">
        <v>579</v>
      </c>
      <c r="M340" s="6">
        <v>184</v>
      </c>
      <c r="N340" s="9">
        <v>0.38710526315789479</v>
      </c>
      <c r="O340" s="11">
        <v>58.923684210526311</v>
      </c>
      <c r="P340" s="11">
        <v>0.31315789473684208</v>
      </c>
      <c r="Q340" s="9">
        <v>6.07</v>
      </c>
      <c r="R340" s="11">
        <v>0.70526315789473681</v>
      </c>
      <c r="S340" s="6">
        <v>0.12210526315789477</v>
      </c>
      <c r="T340" s="6">
        <v>6.4447368421052618E-3</v>
      </c>
      <c r="U340" s="6">
        <v>0.16182631578947368</v>
      </c>
      <c r="V340" s="6">
        <v>0.24210526315789471</v>
      </c>
      <c r="W340" s="6">
        <v>6.1986842105263156</v>
      </c>
      <c r="X340" s="6">
        <v>15.618421052631575</v>
      </c>
      <c r="Y340" s="15">
        <v>4.6717894736842118E-2</v>
      </c>
      <c r="Z340" s="15">
        <v>3.015395604395605E-2</v>
      </c>
      <c r="AA340" s="6">
        <v>0.54521739130434799</v>
      </c>
      <c r="AB340" s="6">
        <v>117.04347826086956</v>
      </c>
      <c r="AC340" s="6">
        <v>1.4173913043478266</v>
      </c>
      <c r="AD340" s="6">
        <v>5.3160869565217377</v>
      </c>
      <c r="AE340" s="6">
        <v>1.78</v>
      </c>
      <c r="AF340" s="6">
        <v>0.17578260869565218</v>
      </c>
      <c r="AG340" s="6">
        <v>1.4739130434782612E-2</v>
      </c>
      <c r="AH340" s="6">
        <v>3.3391304347826088E-3</v>
      </c>
      <c r="AI340" s="6">
        <v>2.8643478260869575</v>
      </c>
      <c r="AJ340" s="6">
        <v>10.142105263157889</v>
      </c>
      <c r="AK340">
        <v>22.695652173913043</v>
      </c>
      <c r="AL340">
        <v>5.0736842105263168E-4</v>
      </c>
      <c r="AM340">
        <v>0</v>
      </c>
      <c r="AR340" t="str">
        <v>Tizzard's Harbour</v>
      </c>
    </row>
    <row r="341" spans="8:44" x14ac:dyDescent="0.25">
      <c r="H341" t="s">
        <v>464</v>
      </c>
      <c r="I341" t="s">
        <v>464</v>
      </c>
      <c r="J341" t="s">
        <v>725</v>
      </c>
      <c r="K341" t="s">
        <v>1355</v>
      </c>
      <c r="L341" t="s">
        <v>579</v>
      </c>
      <c r="M341" s="6">
        <v>17695</v>
      </c>
      <c r="N341" s="9">
        <v>0.34730434782608699</v>
      </c>
      <c r="O341" s="11">
        <v>0.96565217391304348</v>
      </c>
      <c r="P341" s="11">
        <v>20.834782608695651</v>
      </c>
      <c r="Q341" s="9">
        <v>7.331782608695649</v>
      </c>
      <c r="R341" s="11">
        <v>23.14782608695652</v>
      </c>
      <c r="S341" s="6">
        <v>1.7039130434782605E-2</v>
      </c>
      <c r="T341" s="6">
        <v>6.4717391304347843E-3</v>
      </c>
      <c r="U341" s="6">
        <v>3.5806217391304337E-2</v>
      </c>
      <c r="V341" s="6">
        <v>1.2117391304347827</v>
      </c>
      <c r="W341" s="6">
        <v>1.9704347826086961</v>
      </c>
      <c r="X341" s="6">
        <v>56.543478260869563</v>
      </c>
      <c r="Y341" s="15">
        <v>2.8444322580645161E-2</v>
      </c>
      <c r="Z341" s="15">
        <v>2.6809308510638299E-2</v>
      </c>
      <c r="AA341" s="6">
        <v>0.66543478260869537</v>
      </c>
      <c r="AB341" s="6">
        <v>20.826086956521738</v>
      </c>
      <c r="AC341" s="6">
        <v>2.6302173913043472</v>
      </c>
      <c r="AD341" s="6">
        <v>6.2313043478260841</v>
      </c>
      <c r="AE341" s="6">
        <v>2.2555555555555555</v>
      </c>
      <c r="AF341" s="6">
        <v>7.5434782608695614E-2</v>
      </c>
      <c r="AG341" s="6">
        <v>2.2586956521739081E-2</v>
      </c>
      <c r="AH341" s="6">
        <v>4.5408695652173897E-3</v>
      </c>
      <c r="AI341" s="6">
        <v>1.8108695652173914</v>
      </c>
      <c r="AJ341" s="6">
        <v>3.3268292682926819</v>
      </c>
      <c r="AK341">
        <v>29.456521739130434</v>
      </c>
      <c r="AL341">
        <v>2.853913043478262E-4</v>
      </c>
      <c r="AM341">
        <v>0</v>
      </c>
      <c r="AR341" t="str">
        <v>Tompkins</v>
      </c>
    </row>
    <row r="342" spans="8:44" x14ac:dyDescent="0.25">
      <c r="H342" t="s">
        <v>465</v>
      </c>
      <c r="I342" t="s">
        <v>465</v>
      </c>
      <c r="J342" t="s">
        <v>932</v>
      </c>
      <c r="K342" t="s">
        <v>1547</v>
      </c>
      <c r="L342" t="s">
        <v>579</v>
      </c>
      <c r="M342" s="6">
        <v>301</v>
      </c>
      <c r="N342" s="9">
        <v>0.57454545454545458</v>
      </c>
      <c r="O342" s="11">
        <v>73.772727272727266</v>
      </c>
      <c r="P342" s="11">
        <v>1.2272727272727273</v>
      </c>
      <c r="Q342" s="9">
        <v>6.0700000000000012</v>
      </c>
      <c r="R342" s="11">
        <v>2.1090909090909089</v>
      </c>
      <c r="S342" s="6">
        <v>0.30090909090909085</v>
      </c>
      <c r="T342" s="6">
        <v>2.2227272727272731E-2</v>
      </c>
      <c r="U342" s="6">
        <v>0.11386363636363636</v>
      </c>
      <c r="V342" s="6">
        <v>0.75454545454545463</v>
      </c>
      <c r="W342" s="6">
        <v>9.3818181818181827</v>
      </c>
      <c r="X342" s="6">
        <v>36</v>
      </c>
      <c r="Y342" s="15">
        <v>0.15315294117647058</v>
      </c>
      <c r="Z342" s="15">
        <v>0.26626923076923076</v>
      </c>
      <c r="AA342" s="6">
        <v>0.62719999999999998</v>
      </c>
      <c r="AB342" s="6">
        <v>92.28</v>
      </c>
      <c r="AC342" s="6">
        <v>0.94359999999999999</v>
      </c>
      <c r="AD342" s="6">
        <v>5.2720000000000002</v>
      </c>
      <c r="AE342" s="6">
        <v>2.2399999999999998</v>
      </c>
      <c r="AF342" s="6">
        <v>0.23823999999999998</v>
      </c>
      <c r="AG342" s="6">
        <v>2.6280000000000005E-2</v>
      </c>
      <c r="AH342" s="6">
        <v>4.9784000000000009E-3</v>
      </c>
      <c r="AI342" s="6">
        <v>2.0344000000000002</v>
      </c>
      <c r="AJ342" s="6">
        <v>8.071428571428573</v>
      </c>
      <c r="AK342">
        <v>24.72</v>
      </c>
      <c r="AL342">
        <v>1.8181818181818183E-4</v>
      </c>
      <c r="AM342">
        <v>0</v>
      </c>
      <c r="AR342" t="str">
        <v>Torbay</v>
      </c>
    </row>
    <row r="343" spans="8:44" x14ac:dyDescent="0.25">
      <c r="H343" t="s">
        <v>466</v>
      </c>
      <c r="I343" t="s">
        <v>466</v>
      </c>
      <c r="J343" t="s">
        <v>580</v>
      </c>
      <c r="K343" t="s">
        <v>1548</v>
      </c>
      <c r="L343" t="s">
        <v>579</v>
      </c>
      <c r="M343" s="6">
        <v>383</v>
      </c>
      <c r="N343" s="9">
        <v>0.38409090909090904</v>
      </c>
      <c r="O343" s="11">
        <v>0.77272727272727271</v>
      </c>
      <c r="P343" s="11">
        <v>246.81818181818181</v>
      </c>
      <c r="Q343" s="9">
        <v>8.030909090909093</v>
      </c>
      <c r="R343" s="11">
        <v>275.72727272727275</v>
      </c>
      <c r="S343" s="6">
        <v>2.2727272727272728E-2</v>
      </c>
      <c r="T343" s="6">
        <v>7.9954545454545434E-3</v>
      </c>
      <c r="U343" s="6">
        <v>2.6622727272727277E-2</v>
      </c>
      <c r="V343" s="6">
        <v>10.140909090909091</v>
      </c>
      <c r="W343" s="6">
        <v>1.5863636363636362</v>
      </c>
      <c r="X343" s="6">
        <v>427.31818181818181</v>
      </c>
      <c r="Y343" s="15">
        <v>4.0125274725274739E-2</v>
      </c>
      <c r="Z343" s="15">
        <v>9.1301639344262293E-3</v>
      </c>
      <c r="AA343" s="6">
        <v>0.26050000000000001</v>
      </c>
      <c r="AB343" s="6">
        <v>24.928571428571427</v>
      </c>
      <c r="AC343" s="6">
        <v>230.36499999999995</v>
      </c>
      <c r="AD343" s="6">
        <v>7.8361904761904775</v>
      </c>
      <c r="AE343" s="6">
        <v>273.66666666666669</v>
      </c>
      <c r="AF343" s="6">
        <v>3.8249999999999992E-2</v>
      </c>
      <c r="AG343" s="6">
        <v>1.1324999999999998E-2</v>
      </c>
      <c r="AH343" s="6">
        <v>3.7894736842105266E-3</v>
      </c>
      <c r="AI343" s="6">
        <v>9.5649999999999995</v>
      </c>
      <c r="AJ343" s="6">
        <v>2.6583333333333332</v>
      </c>
      <c r="AK343">
        <v>399.94444444444446</v>
      </c>
      <c r="AL343">
        <v>1.3636363636363637E-4</v>
      </c>
      <c r="AM343">
        <v>0</v>
      </c>
      <c r="AR343" t="str">
        <v>Trepassey</v>
      </c>
    </row>
    <row r="344" spans="8:44" x14ac:dyDescent="0.25">
      <c r="H344" t="s">
        <v>467</v>
      </c>
      <c r="I344" t="s">
        <v>467</v>
      </c>
      <c r="J344" t="s">
        <v>933</v>
      </c>
      <c r="K344" t="s">
        <v>1549</v>
      </c>
      <c r="L344" t="s">
        <v>579</v>
      </c>
      <c r="M344" s="6">
        <v>3352</v>
      </c>
      <c r="N344" s="9">
        <v>0.31652173913043474</v>
      </c>
      <c r="O344" s="11">
        <v>11.326086956521738</v>
      </c>
      <c r="P344" s="11">
        <v>11.704347826086956</v>
      </c>
      <c r="Q344" s="9">
        <v>6.8734782608695637</v>
      </c>
      <c r="R344" s="11">
        <v>17.260869565217391</v>
      </c>
      <c r="S344" s="6">
        <v>2.2999999999999996E-2</v>
      </c>
      <c r="T344" s="6">
        <v>1.2695652173913045E-3</v>
      </c>
      <c r="U344" s="6">
        <v>1.4173913043478264E-2</v>
      </c>
      <c r="V344" s="6">
        <v>0.85652173913043472</v>
      </c>
      <c r="W344" s="6">
        <v>5.1521739130434785</v>
      </c>
      <c r="X344" s="6">
        <v>33.478260869565219</v>
      </c>
      <c r="Y344" s="15">
        <v>0.16935</v>
      </c>
      <c r="Z344" s="15">
        <v>0.136716</v>
      </c>
      <c r="AA344" s="6">
        <v>0.47111111111111104</v>
      </c>
      <c r="AB344" s="6">
        <v>23.888888888888889</v>
      </c>
      <c r="AC344" s="6">
        <v>17</v>
      </c>
      <c r="AD344" s="6">
        <v>7.1033333333333344</v>
      </c>
      <c r="AE344" s="6">
        <v>16.666666666666668</v>
      </c>
      <c r="AF344" s="6">
        <v>2.4444444444444446E-2</v>
      </c>
      <c r="AG344" s="6">
        <v>8.0222222222222223E-3</v>
      </c>
      <c r="AH344" s="6">
        <v>1.1111111111111112E-4</v>
      </c>
      <c r="AI344" s="6">
        <v>0.77777777777777779</v>
      </c>
      <c r="AJ344" s="6">
        <v>4.9666666666666668</v>
      </c>
      <c r="AK344">
        <v>30.666666666666668</v>
      </c>
      <c r="AL344">
        <v>7.2652173913043485E-4</v>
      </c>
      <c r="AM344">
        <v>0</v>
      </c>
      <c r="AR344" t="str">
        <v>Trinity</v>
      </c>
    </row>
    <row r="345" spans="8:44" x14ac:dyDescent="0.25">
      <c r="H345" t="s">
        <v>468</v>
      </c>
      <c r="I345" t="s">
        <v>468</v>
      </c>
      <c r="J345" t="s">
        <v>648</v>
      </c>
      <c r="K345" t="s">
        <v>1287</v>
      </c>
      <c r="L345" t="s">
        <v>579</v>
      </c>
      <c r="M345" s="6">
        <v>809</v>
      </c>
      <c r="N345" s="9">
        <v>0.67797468354430357</v>
      </c>
      <c r="O345" s="11">
        <v>0.51012658227848096</v>
      </c>
      <c r="P345" s="11">
        <v>8.3265822784810144</v>
      </c>
      <c r="Q345" s="9">
        <v>6.9915189873417729</v>
      </c>
      <c r="R345" s="11">
        <v>22.550632911392405</v>
      </c>
      <c r="S345" s="6">
        <v>0.1133607594936709</v>
      </c>
      <c r="T345" s="6">
        <v>8.9316455696202505E-3</v>
      </c>
      <c r="U345" s="6">
        <v>1.9421582278480991E-2</v>
      </c>
      <c r="V345" s="6">
        <v>12.994303797468353</v>
      </c>
      <c r="W345" s="6">
        <v>2.0954430379746825</v>
      </c>
      <c r="X345" s="6">
        <v>39.170886075949369</v>
      </c>
      <c r="Y345" s="15">
        <v>8.466815415821502E-2</v>
      </c>
      <c r="Z345" s="15">
        <v>6.9748333333333329E-2</v>
      </c>
      <c r="AA345" s="6">
        <v>0.69049999999999911</v>
      </c>
      <c r="AB345" s="6">
        <v>36.575000000000003</v>
      </c>
      <c r="AC345" s="6">
        <v>4.2016000000000009</v>
      </c>
      <c r="AD345" s="6">
        <v>6.4762499999999941</v>
      </c>
      <c r="AE345" s="6">
        <v>5.3166666666666664</v>
      </c>
      <c r="AF345" s="6">
        <v>0.10386666666666665</v>
      </c>
      <c r="AG345" s="6">
        <v>1.8053333333333237E-2</v>
      </c>
      <c r="AH345" s="6">
        <v>6.047945205479432E-3</v>
      </c>
      <c r="AI345" s="6">
        <v>1.3297333333333345</v>
      </c>
      <c r="AJ345" s="6">
        <v>5.1662500000000033</v>
      </c>
      <c r="AK345">
        <v>13.565753424657535</v>
      </c>
      <c r="AL345">
        <v>2.1892405063291144E-4</v>
      </c>
      <c r="AM345">
        <v>0</v>
      </c>
      <c r="AR345" t="str">
        <v>Trinity Bay North</v>
      </c>
    </row>
    <row r="346" spans="8:44" x14ac:dyDescent="0.25">
      <c r="H346" t="s">
        <v>469</v>
      </c>
      <c r="I346" t="s">
        <v>469</v>
      </c>
      <c r="J346" t="s">
        <v>934</v>
      </c>
      <c r="K346" t="s">
        <v>1550</v>
      </c>
      <c r="L346" t="s">
        <v>579</v>
      </c>
      <c r="M346" s="6">
        <v>85</v>
      </c>
      <c r="N346" s="9">
        <v>0.51090909090909098</v>
      </c>
      <c r="O346" s="11">
        <v>55.18181818181818</v>
      </c>
      <c r="P346" s="11">
        <v>1.4090909090909092</v>
      </c>
      <c r="Q346" s="9">
        <v>6.2095454545454549</v>
      </c>
      <c r="R346" s="11">
        <v>4.8136363636363635</v>
      </c>
      <c r="S346" s="6">
        <v>0.10118181818181816</v>
      </c>
      <c r="T346" s="6">
        <v>1.631818181818182E-3</v>
      </c>
      <c r="U346" s="6">
        <v>9.8909090909090926E-3</v>
      </c>
      <c r="V346" s="6">
        <v>1.8681818181818182</v>
      </c>
      <c r="W346" s="6">
        <v>6.5272727272727282</v>
      </c>
      <c r="X346" s="6">
        <v>34.136363636363633</v>
      </c>
      <c r="Y346" s="15">
        <v>0</v>
      </c>
      <c r="Z346" s="15">
        <v>0</v>
      </c>
      <c r="AA346" s="6">
        <v>0.56928571428571428</v>
      </c>
      <c r="AB346" s="6">
        <v>56.357142857142854</v>
      </c>
      <c r="AC346" s="6">
        <v>0.6071428571428571</v>
      </c>
      <c r="AD346" s="6">
        <v>5.8371428571428563</v>
      </c>
      <c r="AE346" s="6">
        <v>4.5142857142857142</v>
      </c>
      <c r="AF346" s="6">
        <v>0.10414285714285713</v>
      </c>
      <c r="AG346" s="6">
        <v>1.1592857142857143E-2</v>
      </c>
      <c r="AH346" s="6">
        <v>1.0714285714285715E-3</v>
      </c>
      <c r="AI346" s="6">
        <v>2.1714285714285713</v>
      </c>
      <c r="AJ346" s="6">
        <v>7.8357142857142845</v>
      </c>
      <c r="AK346">
        <v>30</v>
      </c>
      <c r="AL346">
        <v>9.0454545454545461E-5</v>
      </c>
      <c r="AM346">
        <v>0</v>
      </c>
      <c r="AR346" t="str">
        <v>Triton</v>
      </c>
    </row>
    <row r="347" spans="8:44" x14ac:dyDescent="0.25">
      <c r="H347" t="s">
        <v>186</v>
      </c>
      <c r="I347" t="s">
        <v>186</v>
      </c>
      <c r="J347" t="s">
        <v>935</v>
      </c>
      <c r="K347" t="s">
        <v>1551</v>
      </c>
      <c r="L347" t="s">
        <v>241</v>
      </c>
      <c r="M347" s="6">
        <v>80</v>
      </c>
      <c r="N347" s="9">
        <v>0.44722222222222224</v>
      </c>
      <c r="O347" s="11">
        <v>4.4833333333333334</v>
      </c>
      <c r="P347" s="11">
        <v>72.5</v>
      </c>
      <c r="Q347" s="9">
        <v>7.8772222222222199</v>
      </c>
      <c r="R347" s="11">
        <v>81</v>
      </c>
      <c r="S347" s="6">
        <v>1.0666666666666666E-2</v>
      </c>
      <c r="T347" s="6">
        <v>2.2833333333333334E-3</v>
      </c>
      <c r="U347" s="6">
        <v>6.0111111111111129E-3</v>
      </c>
      <c r="V347" s="6">
        <v>11.883333333333333</v>
      </c>
      <c r="W347" s="6">
        <v>1.7877777777777777</v>
      </c>
      <c r="X347" s="6">
        <v>158</v>
      </c>
      <c r="Y347" s="15">
        <v>3.4543749999999998E-2</v>
      </c>
      <c r="Z347" s="15">
        <v>1.9359999999999999E-2</v>
      </c>
      <c r="AA347" s="6">
        <v>0.4092857142857142</v>
      </c>
      <c r="AB347" s="6">
        <v>2.8571428571428572</v>
      </c>
      <c r="AC347" s="6">
        <v>86.5</v>
      </c>
      <c r="AD347" s="6">
        <v>7.8742857142857137</v>
      </c>
      <c r="AE347" s="6">
        <v>103.21428571428571</v>
      </c>
      <c r="AF347" s="6">
        <v>1.1642857142857144E-2</v>
      </c>
      <c r="AG347" s="6">
        <v>5.7714285714285718E-2</v>
      </c>
      <c r="AH347" s="6">
        <v>5.9642857142857145E-3</v>
      </c>
      <c r="AI347" s="6">
        <v>14.328571428571427</v>
      </c>
      <c r="AJ347" s="6">
        <v>0.72142857142857153</v>
      </c>
      <c r="AK347">
        <v>191.92857142857142</v>
      </c>
      <c r="AL347">
        <v>8.8888888888888893E-5</v>
      </c>
      <c r="AM347">
        <v>5.7999999999999996E-3</v>
      </c>
      <c r="AR347" t="str">
        <v>Trout River</v>
      </c>
    </row>
    <row r="348" spans="8:44" x14ac:dyDescent="0.25">
      <c r="H348" t="s">
        <v>470</v>
      </c>
      <c r="I348" t="s">
        <v>470</v>
      </c>
      <c r="J348" t="s">
        <v>936</v>
      </c>
      <c r="K348" t="s">
        <v>1552</v>
      </c>
      <c r="L348" t="s">
        <v>579</v>
      </c>
      <c r="M348" s="6">
        <v>924</v>
      </c>
      <c r="N348" s="9">
        <v>0.55041666666666667</v>
      </c>
      <c r="O348" s="11">
        <v>12.420833333333334</v>
      </c>
      <c r="P348" s="11">
        <v>8.3166666666666682</v>
      </c>
      <c r="Q348" s="9">
        <v>6.980833333333333</v>
      </c>
      <c r="R348" s="11">
        <v>1.375</v>
      </c>
      <c r="S348" s="6">
        <v>5.0916666666666673E-2</v>
      </c>
      <c r="T348" s="6">
        <v>2.0291666666666665E-3</v>
      </c>
      <c r="U348" s="6">
        <v>8.404166666666664E-2</v>
      </c>
      <c r="V348" s="6">
        <v>0.76666666666666661</v>
      </c>
      <c r="W348" s="6">
        <v>3.7208333333333332</v>
      </c>
      <c r="X348" s="6">
        <v>34.291666666666664</v>
      </c>
      <c r="Y348" s="15">
        <v>0.11228676470588234</v>
      </c>
      <c r="Z348" s="15">
        <v>0.10999375000000002</v>
      </c>
      <c r="AA348" s="6">
        <v>0.89000000000000012</v>
      </c>
      <c r="AB348" s="6">
        <v>22.818181818181817</v>
      </c>
      <c r="AC348" s="6">
        <v>0</v>
      </c>
      <c r="AD348" s="6">
        <v>5.8</v>
      </c>
      <c r="AE348" s="6">
        <v>1.5636363636363635</v>
      </c>
      <c r="AF348" s="6">
        <v>4.8181818181818178E-3</v>
      </c>
      <c r="AG348" s="6">
        <v>6.6090909090909091E-3</v>
      </c>
      <c r="AH348" s="6">
        <v>2.7272727272727274E-4</v>
      </c>
      <c r="AI348" s="6">
        <v>0.77272727272727271</v>
      </c>
      <c r="AJ348" s="6">
        <v>3.2363636363636363</v>
      </c>
      <c r="AK348">
        <v>16.454545454545453</v>
      </c>
      <c r="AL348">
        <v>2.3791666666666666E-4</v>
      </c>
      <c r="AM348">
        <v>0</v>
      </c>
      <c r="AR348" t="str">
        <v>Twillingate</v>
      </c>
    </row>
    <row r="349" spans="8:44" x14ac:dyDescent="0.25">
      <c r="H349" t="s">
        <v>471</v>
      </c>
      <c r="I349" t="s">
        <v>471</v>
      </c>
      <c r="J349" t="s">
        <v>937</v>
      </c>
      <c r="K349" t="s">
        <v>1553</v>
      </c>
      <c r="L349" t="s">
        <v>579</v>
      </c>
      <c r="M349" s="6">
        <v>162</v>
      </c>
      <c r="N349" s="9">
        <v>0.53047619047619055</v>
      </c>
      <c r="O349" s="11">
        <v>41.6</v>
      </c>
      <c r="P349" s="11">
        <v>25.766666666666669</v>
      </c>
      <c r="Q349" s="9">
        <v>7.2642857142857133</v>
      </c>
      <c r="R349" s="11">
        <v>24.252380952380953</v>
      </c>
      <c r="S349" s="6">
        <v>0.10247619047619048</v>
      </c>
      <c r="T349" s="6">
        <v>8.6523809523809531E-3</v>
      </c>
      <c r="U349" s="6">
        <v>4.1876190476190485E-3</v>
      </c>
      <c r="V349" s="6">
        <v>0.90952380952380962</v>
      </c>
      <c r="W349" s="6">
        <v>6.9</v>
      </c>
      <c r="X349" s="6">
        <v>46.428571428571431</v>
      </c>
      <c r="Y349" s="15">
        <v>9.4624358974358988E-2</v>
      </c>
      <c r="Z349" s="15">
        <v>8.7672131147540966E-2</v>
      </c>
      <c r="AA349" s="6">
        <v>0.51052631578947361</v>
      </c>
      <c r="AB349" s="6">
        <v>53.710526315789473</v>
      </c>
      <c r="AC349" s="6">
        <v>24.055263157894739</v>
      </c>
      <c r="AD349" s="6">
        <v>7.2178947368421049</v>
      </c>
      <c r="AE349" s="6">
        <v>26.25714285714286</v>
      </c>
      <c r="AF349" s="6">
        <v>8.889473684210529E-2</v>
      </c>
      <c r="AG349" s="6">
        <v>1.2736842105263158E-2</v>
      </c>
      <c r="AH349" s="6">
        <v>3.0000000000000005E-3</v>
      </c>
      <c r="AI349" s="6">
        <v>1.619473684210526</v>
      </c>
      <c r="AJ349" s="6">
        <v>6.9361111111111109</v>
      </c>
      <c r="AK349">
        <v>43.470588235294116</v>
      </c>
      <c r="AL349">
        <v>4.761904761904762E-5</v>
      </c>
      <c r="AM349">
        <v>3.9523809523809526E-4</v>
      </c>
      <c r="AR349" t="str">
        <v>Upper Amherst Cove</v>
      </c>
    </row>
    <row r="350" spans="8:44" x14ac:dyDescent="0.25">
      <c r="H350" t="s">
        <v>938</v>
      </c>
      <c r="I350" t="s">
        <v>472</v>
      </c>
      <c r="J350" t="s">
        <v>640</v>
      </c>
      <c r="K350" t="s">
        <v>1554</v>
      </c>
      <c r="L350" t="s">
        <v>579</v>
      </c>
      <c r="M350" s="6">
        <v>139</v>
      </c>
      <c r="N350" s="9">
        <v>2.4278048780487804</v>
      </c>
      <c r="O350" s="11">
        <v>66.536585365853654</v>
      </c>
      <c r="P350" s="11">
        <v>100.51219512195122</v>
      </c>
      <c r="Q350" s="9">
        <v>7.908292682926831</v>
      </c>
      <c r="R350" s="11">
        <v>111.26829268292683</v>
      </c>
      <c r="S350" s="6">
        <v>0.1030731707317073</v>
      </c>
      <c r="T350" s="6">
        <v>2.626829268292683E-3</v>
      </c>
      <c r="U350" s="6">
        <v>1.5024390243902444E-2</v>
      </c>
      <c r="V350" s="6">
        <v>5.8000000000000007</v>
      </c>
      <c r="W350" s="6">
        <v>8.5000000000000018</v>
      </c>
      <c r="X350" s="6">
        <v>149.09756097560975</v>
      </c>
      <c r="Y350" s="15">
        <v>4.9244871794871789E-2</v>
      </c>
      <c r="Z350" s="15">
        <v>6.2904761904761901E-3</v>
      </c>
      <c r="AA350" s="6">
        <v>1.4811764705882353</v>
      </c>
      <c r="AB350" s="6">
        <v>69.764705882352942</v>
      </c>
      <c r="AC350" s="6">
        <v>94.106249999999989</v>
      </c>
      <c r="AD350" s="6">
        <v>7.8500000000000014</v>
      </c>
      <c r="AE350" s="6">
        <v>105.08333333333333</v>
      </c>
      <c r="AF350" s="6">
        <v>0.10676470588235293</v>
      </c>
      <c r="AG350" s="6">
        <v>6.9882352941176484E-3</v>
      </c>
      <c r="AH350" s="6">
        <v>1.9517647058823529E-3</v>
      </c>
      <c r="AI350" s="6">
        <v>4.1529411764705886</v>
      </c>
      <c r="AJ350" s="6">
        <v>8.1214285714285719</v>
      </c>
      <c r="AK350">
        <v>139.64705882352942</v>
      </c>
      <c r="AL350">
        <v>1.3170731707317074E-5</v>
      </c>
      <c r="AM350">
        <v>0</v>
      </c>
      <c r="AR350" t="str">
        <v>Upper Ferry</v>
      </c>
    </row>
    <row r="351" spans="8:44" x14ac:dyDescent="0.25">
      <c r="H351" t="s">
        <v>939</v>
      </c>
      <c r="I351" t="s">
        <v>99</v>
      </c>
      <c r="J351" t="s">
        <v>940</v>
      </c>
      <c r="K351" t="s">
        <v>1555</v>
      </c>
      <c r="L351" t="s">
        <v>241</v>
      </c>
      <c r="M351" s="6">
        <v>428</v>
      </c>
      <c r="N351" s="9">
        <v>3.6178947368421066</v>
      </c>
      <c r="O351" s="11">
        <v>9.0684210526315798</v>
      </c>
      <c r="P351" s="11">
        <v>221.84210526315789</v>
      </c>
      <c r="Q351" s="9">
        <v>7.9057894736842096</v>
      </c>
      <c r="R351" s="11">
        <v>241.73684210526315</v>
      </c>
      <c r="S351" s="6">
        <v>0.18594736842105264</v>
      </c>
      <c r="T351" s="6">
        <v>7.2021052631578944E-2</v>
      </c>
      <c r="U351" s="6">
        <v>2.4910526315789477E-2</v>
      </c>
      <c r="V351" s="6">
        <v>11.536842105263156</v>
      </c>
      <c r="W351" s="6">
        <v>2.4078947368421062</v>
      </c>
      <c r="X351" s="6">
        <v>325.73684210526318</v>
      </c>
      <c r="Y351" s="15">
        <v>3.1666666666666666E-3</v>
      </c>
      <c r="Z351" s="15">
        <v>0</v>
      </c>
      <c r="AA351" s="6">
        <v>1.8062500000000001</v>
      </c>
      <c r="AB351" s="6">
        <v>9.5374999999999996</v>
      </c>
      <c r="AC351" s="6">
        <v>221.8125</v>
      </c>
      <c r="AD351" s="6">
        <v>7.6656249999999995</v>
      </c>
      <c r="AE351" s="6">
        <v>235.125</v>
      </c>
      <c r="AF351" s="6">
        <v>4.8125000000000008E-2</v>
      </c>
      <c r="AG351" s="6">
        <v>3.2500000000000001E-2</v>
      </c>
      <c r="AH351" s="6">
        <v>8.825000000000003E-3</v>
      </c>
      <c r="AI351" s="6">
        <v>7.4937500000000004</v>
      </c>
      <c r="AJ351" s="6">
        <v>3.1562499999999996</v>
      </c>
      <c r="AK351">
        <v>334.5</v>
      </c>
      <c r="AL351">
        <v>5.0736842105263162E-3</v>
      </c>
      <c r="AM351">
        <v>0</v>
      </c>
      <c r="AR351" t="str">
        <v>Upper Island Cove</v>
      </c>
    </row>
    <row r="352" spans="8:44" x14ac:dyDescent="0.25">
      <c r="H352" t="s">
        <v>939</v>
      </c>
      <c r="I352" t="s">
        <v>187</v>
      </c>
      <c r="J352" t="s">
        <v>941</v>
      </c>
      <c r="K352" t="s">
        <v>1556</v>
      </c>
      <c r="L352" t="s">
        <v>241</v>
      </c>
      <c r="M352" s="6">
        <v>428</v>
      </c>
      <c r="N352" s="9">
        <v>0.60040000000000004</v>
      </c>
      <c r="O352" s="11">
        <v>7.476</v>
      </c>
      <c r="P352" s="11">
        <v>210.04</v>
      </c>
      <c r="Q352" s="9">
        <v>7.9211999999999998</v>
      </c>
      <c r="R352" s="11">
        <v>219.36</v>
      </c>
      <c r="S352" s="6">
        <v>1.44E-2</v>
      </c>
      <c r="T352" s="6">
        <v>6.4079999999999996E-3</v>
      </c>
      <c r="U352" s="6">
        <v>1.9556E-2</v>
      </c>
      <c r="V352" s="6">
        <v>12.568</v>
      </c>
      <c r="W352" s="6">
        <v>2.2040000000000002</v>
      </c>
      <c r="X352" s="6">
        <v>307.36</v>
      </c>
      <c r="Y352" s="15">
        <v>6.1666666666666667E-3</v>
      </c>
      <c r="Z352" s="15">
        <v>0</v>
      </c>
      <c r="AA352" s="6">
        <v>0.260625</v>
      </c>
      <c r="AB352" s="6">
        <v>1.5</v>
      </c>
      <c r="AC352" s="6">
        <v>216.5625</v>
      </c>
      <c r="AD352" s="6">
        <v>7.9012500000000001</v>
      </c>
      <c r="AE352" s="6">
        <v>234.5625</v>
      </c>
      <c r="AF352" s="6">
        <v>5.0000000000000001E-3</v>
      </c>
      <c r="AG352" s="6">
        <v>3.5000000000000001E-3</v>
      </c>
      <c r="AH352" s="6">
        <v>6.2500000000000012E-3</v>
      </c>
      <c r="AI352" s="6">
        <v>16.4375</v>
      </c>
      <c r="AJ352" s="6">
        <v>1.10625</v>
      </c>
      <c r="AK352">
        <v>311.8125</v>
      </c>
      <c r="AL352">
        <v>5.4524000000000005E-3</v>
      </c>
      <c r="AM352">
        <v>0</v>
      </c>
      <c r="AR352" t="str">
        <v>Victoria</v>
      </c>
    </row>
    <row r="353" spans="8:44" x14ac:dyDescent="0.25">
      <c r="H353" t="s">
        <v>942</v>
      </c>
      <c r="I353" t="s">
        <v>473</v>
      </c>
      <c r="J353" t="s">
        <v>634</v>
      </c>
      <c r="K353" t="s">
        <v>1557</v>
      </c>
      <c r="L353" t="s">
        <v>579</v>
      </c>
      <c r="M353" s="6">
        <v>173</v>
      </c>
      <c r="N353" s="9">
        <v>0.53500000000000003</v>
      </c>
      <c r="O353" s="11">
        <v>27.954545454545453</v>
      </c>
      <c r="P353" s="11">
        <v>105.45454545454545</v>
      </c>
      <c r="Q353" s="9">
        <v>7.9181818181818189</v>
      </c>
      <c r="R353" s="11">
        <v>113.68181818181819</v>
      </c>
      <c r="S353" s="6">
        <v>5.5681818181818193E-2</v>
      </c>
      <c r="T353" s="6">
        <v>1.9863636363636365E-2</v>
      </c>
      <c r="U353" s="6">
        <v>8.3909090909090919E-2</v>
      </c>
      <c r="V353" s="6">
        <v>1.9181818181818182</v>
      </c>
      <c r="W353" s="6">
        <v>9.2681818181818176</v>
      </c>
      <c r="X353" s="6">
        <v>162.68181818181819</v>
      </c>
      <c r="Y353" s="15">
        <v>0.129596875</v>
      </c>
      <c r="Z353" s="15">
        <v>6.2005428571428572E-2</v>
      </c>
      <c r="AA353" s="6">
        <v>0.59333333333333327</v>
      </c>
      <c r="AB353" s="6">
        <v>30.111111111111111</v>
      </c>
      <c r="AC353" s="6">
        <v>77.666666666666671</v>
      </c>
      <c r="AD353" s="6">
        <v>8.0333333333333332</v>
      </c>
      <c r="AE353" s="6">
        <v>84.333333333333329</v>
      </c>
      <c r="AF353" s="6">
        <v>2.8888888888888891E-2</v>
      </c>
      <c r="AG353" s="6">
        <v>4.1777777777777777E-3</v>
      </c>
      <c r="AH353" s="6">
        <v>0</v>
      </c>
      <c r="AI353" s="6">
        <v>1.5666666666666667</v>
      </c>
      <c r="AJ353" s="6">
        <v>7.1333333333333337</v>
      </c>
      <c r="AK353">
        <v>109.22222222222223</v>
      </c>
      <c r="AL353">
        <v>4.2772727272727271E-4</v>
      </c>
      <c r="AM353">
        <v>0</v>
      </c>
      <c r="AR353" t="str">
        <v>Wabana</v>
      </c>
    </row>
    <row r="354" spans="8:44" x14ac:dyDescent="0.25">
      <c r="H354" t="s">
        <v>474</v>
      </c>
      <c r="I354" t="s">
        <v>474</v>
      </c>
      <c r="J354" t="s">
        <v>943</v>
      </c>
      <c r="K354" t="s">
        <v>1558</v>
      </c>
      <c r="L354" t="s">
        <v>579</v>
      </c>
      <c r="M354" s="6">
        <v>301</v>
      </c>
      <c r="N354" s="9">
        <v>0.57454545454545458</v>
      </c>
      <c r="O354" s="11">
        <v>9.3590909090909093</v>
      </c>
      <c r="P354" s="11">
        <v>66.909090909090907</v>
      </c>
      <c r="Q354" s="9">
        <v>7.6981818181818173</v>
      </c>
      <c r="R354" s="11">
        <v>69.181818181818187</v>
      </c>
      <c r="S354" s="6">
        <v>1.1227272727272726E-2</v>
      </c>
      <c r="T354" s="6">
        <v>8.6090909090909083E-3</v>
      </c>
      <c r="U354" s="6">
        <v>0.16595454545454547</v>
      </c>
      <c r="V354" s="6">
        <v>1.8045454545454547</v>
      </c>
      <c r="W354" s="6">
        <v>5.0681818181818183</v>
      </c>
      <c r="X354" s="6">
        <v>145.27272727272728</v>
      </c>
      <c r="Y354" s="15">
        <v>8.4719354838709682E-2</v>
      </c>
      <c r="Z354" s="15">
        <v>7.825161290322584E-2</v>
      </c>
      <c r="AA354" s="6">
        <v>0.46291666666666687</v>
      </c>
      <c r="AB354" s="6">
        <v>12.866666666666667</v>
      </c>
      <c r="AC354" s="6">
        <v>68.272727272727266</v>
      </c>
      <c r="AD354" s="6">
        <v>7.652499999999999</v>
      </c>
      <c r="AE354" s="6">
        <v>67.416666666666671</v>
      </c>
      <c r="AF354" s="6">
        <v>2.0681818181818187E-2</v>
      </c>
      <c r="AG354" s="6">
        <v>8.1590909090909092E-3</v>
      </c>
      <c r="AH354" s="6">
        <v>1.0688571428571429E-2</v>
      </c>
      <c r="AI354" s="6">
        <v>2.061363636363637</v>
      </c>
      <c r="AJ354" s="6">
        <v>3.6681818181818184</v>
      </c>
      <c r="AK354">
        <v>124.86363636363636</v>
      </c>
      <c r="AL354">
        <v>8.1818181818181816E-5</v>
      </c>
      <c r="AM354">
        <v>0</v>
      </c>
      <c r="AR354" t="str">
        <v>Wabush</v>
      </c>
    </row>
    <row r="355" spans="8:44" x14ac:dyDescent="0.25">
      <c r="H355" t="s">
        <v>944</v>
      </c>
      <c r="I355" t="s">
        <v>327</v>
      </c>
      <c r="J355" t="s">
        <v>945</v>
      </c>
      <c r="K355" t="s">
        <v>1559</v>
      </c>
      <c r="L355" t="s">
        <v>579</v>
      </c>
      <c r="M355" s="6">
        <v>3643</v>
      </c>
      <c r="N355" s="9">
        <v>0.77925925925925921</v>
      </c>
      <c r="O355" s="11">
        <v>28.074074074074073</v>
      </c>
      <c r="P355" s="11">
        <v>3.5</v>
      </c>
      <c r="Q355" s="9">
        <v>5.8574074074074067</v>
      </c>
      <c r="R355" s="11">
        <v>9.6407407407407408</v>
      </c>
      <c r="S355" s="6">
        <v>0.28266666666666668</v>
      </c>
      <c r="T355" s="6">
        <v>1.6840740740740739E-2</v>
      </c>
      <c r="U355" s="6">
        <v>0.30862962962962964</v>
      </c>
      <c r="V355" s="6">
        <v>1.462962962962963</v>
      </c>
      <c r="W355" s="6">
        <v>7.977777777777777</v>
      </c>
      <c r="X355" s="6">
        <v>51.444444444444443</v>
      </c>
      <c r="Y355" s="15">
        <v>0.1271559210526316</v>
      </c>
      <c r="Z355" s="15">
        <v>0.16709253731343285</v>
      </c>
      <c r="AA355" s="6">
        <v>0.59769230769230774</v>
      </c>
      <c r="AB355" s="6">
        <v>40.820512820512818</v>
      </c>
      <c r="AC355" s="6">
        <v>2.2529999999999997</v>
      </c>
      <c r="AD355" s="6">
        <v>6.0553846153846154</v>
      </c>
      <c r="AE355" s="6">
        <v>5.6499999999999995</v>
      </c>
      <c r="AF355" s="6">
        <v>0.23696969696969694</v>
      </c>
      <c r="AG355" s="6">
        <v>4.1666666666666671E-2</v>
      </c>
      <c r="AH355" s="6">
        <v>5.966666666666667E-3</v>
      </c>
      <c r="AI355" s="6">
        <v>2.2517142857142862</v>
      </c>
      <c r="AJ355" s="6">
        <v>6.3054054054054056</v>
      </c>
      <c r="AK355">
        <v>32.344827586206897</v>
      </c>
      <c r="AL355">
        <v>2.3092592592592592E-3</v>
      </c>
      <c r="AM355">
        <v>0</v>
      </c>
      <c r="AR355" t="str">
        <v>West Bay</v>
      </c>
    </row>
    <row r="356" spans="8:44" x14ac:dyDescent="0.25">
      <c r="H356" t="s">
        <v>944</v>
      </c>
      <c r="I356" t="s">
        <v>345</v>
      </c>
      <c r="J356" t="s">
        <v>715</v>
      </c>
      <c r="K356" t="s">
        <v>1560</v>
      </c>
      <c r="L356" t="s">
        <v>579</v>
      </c>
      <c r="M356" s="6">
        <v>3643</v>
      </c>
      <c r="N356" s="9">
        <v>0.69</v>
      </c>
      <c r="O356" s="11">
        <v>17.454545454545453</v>
      </c>
      <c r="P356" s="11">
        <v>8.8409090909090917</v>
      </c>
      <c r="Q356" s="9">
        <v>6.5831818181818189</v>
      </c>
      <c r="R356" s="11">
        <v>19.545454545454547</v>
      </c>
      <c r="S356" s="6">
        <v>0.10200000000000001</v>
      </c>
      <c r="T356" s="6">
        <v>7.2227272727272722E-3</v>
      </c>
      <c r="U356" s="6">
        <v>0.14477272727272728</v>
      </c>
      <c r="V356" s="6">
        <v>2.6772727272727277</v>
      </c>
      <c r="W356" s="6">
        <v>6.8409090909090908</v>
      </c>
      <c r="X356" s="6">
        <v>64.772727272727266</v>
      </c>
      <c r="Y356" s="15">
        <v>0.13457000000000002</v>
      </c>
      <c r="Z356" s="15">
        <v>0.19817272727272728</v>
      </c>
      <c r="AA356" s="6">
        <v>0.67500000000000004</v>
      </c>
      <c r="AB356" s="6">
        <v>35.642857142857146</v>
      </c>
      <c r="AC356" s="6">
        <v>14.5</v>
      </c>
      <c r="AD356" s="6">
        <v>6.9099999999999993</v>
      </c>
      <c r="AE356" s="6">
        <v>20.5</v>
      </c>
      <c r="AF356" s="6">
        <v>7.3285714285714287E-2</v>
      </c>
      <c r="AG356" s="6">
        <v>2.3142857142857149E-2</v>
      </c>
      <c r="AH356" s="6">
        <v>1.58E-3</v>
      </c>
      <c r="AI356" s="6">
        <v>3.2214285714285715</v>
      </c>
      <c r="AJ356" s="6">
        <v>7.0571428571428569</v>
      </c>
      <c r="AK356">
        <v>57.142857142857146</v>
      </c>
      <c r="AL356">
        <v>1.8454545454545457E-4</v>
      </c>
      <c r="AM356">
        <v>0</v>
      </c>
      <c r="AR356" t="str">
        <v>West St. Modeste</v>
      </c>
    </row>
    <row r="357" spans="8:44" x14ac:dyDescent="0.25">
      <c r="H357" t="s">
        <v>944</v>
      </c>
      <c r="I357" t="s">
        <v>475</v>
      </c>
      <c r="J357" t="s">
        <v>946</v>
      </c>
      <c r="K357" t="s">
        <v>1561</v>
      </c>
      <c r="L357" t="s">
        <v>579</v>
      </c>
      <c r="M357" s="6">
        <v>3643</v>
      </c>
      <c r="N357" s="9">
        <v>0.49181818181818182</v>
      </c>
      <c r="O357" s="11">
        <v>12.731818181818182</v>
      </c>
      <c r="P357" s="11">
        <v>11.595454545454546</v>
      </c>
      <c r="Q357" s="9">
        <v>6.9022727272727256</v>
      </c>
      <c r="R357" s="11">
        <v>20.40909090909091</v>
      </c>
      <c r="S357" s="6">
        <v>5.0181818181818195E-2</v>
      </c>
      <c r="T357" s="6">
        <v>4.3272727272727273E-3</v>
      </c>
      <c r="U357" s="6">
        <v>9.7681818181818189E-2</v>
      </c>
      <c r="V357" s="6">
        <v>2.959090909090909</v>
      </c>
      <c r="W357" s="6">
        <v>6.1181818181818182</v>
      </c>
      <c r="X357" s="6">
        <v>72.227272727272734</v>
      </c>
      <c r="Y357" s="15">
        <v>0.14525102040816326</v>
      </c>
      <c r="Z357" s="15">
        <v>0.16267656249999998</v>
      </c>
      <c r="AA357" s="6">
        <v>0.49638888888888894</v>
      </c>
      <c r="AB357" s="6">
        <v>23.657894736842106</v>
      </c>
      <c r="AC357" s="6">
        <v>10.786451612903225</v>
      </c>
      <c r="AD357" s="6">
        <v>6.9791891891891895</v>
      </c>
      <c r="AE357" s="6">
        <v>20.583333333333332</v>
      </c>
      <c r="AF357" s="6">
        <v>3.9064516129032251E-2</v>
      </c>
      <c r="AG357" s="6">
        <v>1.5470967741935486E-2</v>
      </c>
      <c r="AH357" s="6">
        <v>7.4025806451612896E-3</v>
      </c>
      <c r="AI357" s="6">
        <v>3.6303124999999996</v>
      </c>
      <c r="AJ357" s="6">
        <v>5.2885714285714291</v>
      </c>
      <c r="AK357">
        <v>60.827586206896555</v>
      </c>
      <c r="AL357">
        <v>2.3090909090909092E-4</v>
      </c>
      <c r="AM357">
        <v>0</v>
      </c>
      <c r="AR357" t="str">
        <v>Westport</v>
      </c>
    </row>
    <row r="358" spans="8:44" x14ac:dyDescent="0.25">
      <c r="H358" t="s">
        <v>476</v>
      </c>
      <c r="I358" t="s">
        <v>476</v>
      </c>
      <c r="J358" t="s">
        <v>947</v>
      </c>
      <c r="K358" t="s">
        <v>1562</v>
      </c>
      <c r="L358" t="s">
        <v>579</v>
      </c>
      <c r="M358" s="6">
        <v>49</v>
      </c>
      <c r="N358" s="9">
        <v>0.66727272727272713</v>
      </c>
      <c r="O358" s="11">
        <v>24.772727272727273</v>
      </c>
      <c r="P358" s="11">
        <v>14.140909090909092</v>
      </c>
      <c r="Q358" s="9">
        <v>6.9454545454545462</v>
      </c>
      <c r="R358" s="11">
        <v>14.545454545454545</v>
      </c>
      <c r="S358" s="6">
        <v>0.10145454545454546</v>
      </c>
      <c r="T358" s="6">
        <v>6.9309090909090931E-2</v>
      </c>
      <c r="U358" s="6">
        <v>4.9545454545454552E-2</v>
      </c>
      <c r="V358" s="6">
        <v>1.45</v>
      </c>
      <c r="W358" s="6">
        <v>9.045454545454545</v>
      </c>
      <c r="X358" s="6">
        <v>51.909090909090907</v>
      </c>
      <c r="Y358" s="15">
        <v>0.21624444444444443</v>
      </c>
      <c r="Z358" s="15">
        <v>0.23010945945945943</v>
      </c>
      <c r="AA358" s="6">
        <v>0.59894736842105245</v>
      </c>
      <c r="AB358" s="6">
        <v>39.631578947368418</v>
      </c>
      <c r="AC358" s="6">
        <v>12.1</v>
      </c>
      <c r="AD358" s="6">
        <v>6.8910526315789475</v>
      </c>
      <c r="AE358" s="6">
        <v>13.933333333333334</v>
      </c>
      <c r="AF358" s="6">
        <v>6.6052631578947363E-2</v>
      </c>
      <c r="AG358" s="6">
        <v>1.2894736842105264E-2</v>
      </c>
      <c r="AH358" s="6">
        <v>3.3478947368421053E-3</v>
      </c>
      <c r="AI358" s="6">
        <v>1.9578947368421054</v>
      </c>
      <c r="AJ358" s="6">
        <v>7.5105263157894742</v>
      </c>
      <c r="AK358">
        <v>35.05263157894737</v>
      </c>
      <c r="AL358">
        <v>3.6318181818181821E-4</v>
      </c>
      <c r="AM358">
        <v>0</v>
      </c>
      <c r="AR358" t="str">
        <v>Whitbourne</v>
      </c>
    </row>
    <row r="359" spans="8:44" x14ac:dyDescent="0.25">
      <c r="H359" t="s">
        <v>477</v>
      </c>
      <c r="I359" t="s">
        <v>477</v>
      </c>
      <c r="J359" t="s">
        <v>948</v>
      </c>
      <c r="K359" t="s">
        <v>1563</v>
      </c>
      <c r="L359" t="s">
        <v>579</v>
      </c>
      <c r="M359" s="6">
        <v>128</v>
      </c>
      <c r="N359" s="9">
        <v>0.57500000000000007</v>
      </c>
      <c r="O359" s="11">
        <v>24.181818181818183</v>
      </c>
      <c r="P359" s="11">
        <v>92.272727272727266</v>
      </c>
      <c r="Q359" s="9">
        <v>7.99</v>
      </c>
      <c r="R359" s="11">
        <v>98.5</v>
      </c>
      <c r="S359" s="6">
        <v>2.1909090909090909E-2</v>
      </c>
      <c r="T359" s="6">
        <v>1.2768181818181819E-2</v>
      </c>
      <c r="U359" s="6">
        <v>1.286363636363637E-2</v>
      </c>
      <c r="V359" s="6">
        <v>2.3909090909090907</v>
      </c>
      <c r="W359" s="6">
        <v>7.5227272727272743</v>
      </c>
      <c r="X359" s="6">
        <v>161.5</v>
      </c>
      <c r="Y359" s="15">
        <v>8.7555223880597E-2</v>
      </c>
      <c r="Z359" s="15">
        <v>3.0309672131147547E-2</v>
      </c>
      <c r="AA359" s="6">
        <v>0.63250000000000017</v>
      </c>
      <c r="AB359" s="6">
        <v>28.5</v>
      </c>
      <c r="AC359" s="6">
        <v>88.443750000000009</v>
      </c>
      <c r="AD359" s="6">
        <v>7.9031249999999993</v>
      </c>
      <c r="AE359" s="6">
        <v>104.44444444444444</v>
      </c>
      <c r="AF359" s="6">
        <v>2.9562500000000002E-2</v>
      </c>
      <c r="AG359" s="6">
        <v>5.2937499999999998E-3</v>
      </c>
      <c r="AH359" s="6">
        <v>3.0000000000000001E-3</v>
      </c>
      <c r="AI359" s="6">
        <v>4.1124999999999998</v>
      </c>
      <c r="AJ359" s="6">
        <v>6.7636363636363646</v>
      </c>
      <c r="AK359">
        <v>155</v>
      </c>
      <c r="AL359">
        <v>2.6136363636363634E-4</v>
      </c>
      <c r="AM359">
        <v>0</v>
      </c>
      <c r="AR359" t="str">
        <v>Whiteway</v>
      </c>
    </row>
    <row r="360" spans="8:44" x14ac:dyDescent="0.25">
      <c r="H360" t="s">
        <v>478</v>
      </c>
      <c r="I360" t="s">
        <v>478</v>
      </c>
      <c r="J360" t="s">
        <v>647</v>
      </c>
      <c r="K360" t="s">
        <v>1564</v>
      </c>
      <c r="L360" t="s">
        <v>579</v>
      </c>
      <c r="M360" s="6">
        <v>120</v>
      </c>
      <c r="N360" s="9">
        <v>0.82166666666666666</v>
      </c>
      <c r="O360" s="11">
        <v>107.75</v>
      </c>
      <c r="P360" s="11">
        <v>7.6124999999999998</v>
      </c>
      <c r="Q360" s="9">
        <v>6.62</v>
      </c>
      <c r="R360" s="11">
        <v>14.791666666666666</v>
      </c>
      <c r="S360" s="6">
        <v>0.56666666666666676</v>
      </c>
      <c r="T360" s="6">
        <v>2.8058333333333341E-2</v>
      </c>
      <c r="U360" s="6">
        <v>1.3845833333333337E-2</v>
      </c>
      <c r="V360" s="6">
        <v>2.8875000000000006</v>
      </c>
      <c r="W360" s="6">
        <v>10.7875</v>
      </c>
      <c r="X360" s="6">
        <v>52.958333333333336</v>
      </c>
      <c r="Y360" s="15">
        <v>0</v>
      </c>
      <c r="Z360" s="15">
        <v>0</v>
      </c>
      <c r="AA360" s="6">
        <v>0.99214285714285722</v>
      </c>
      <c r="AB360" s="6">
        <v>135.07142857142858</v>
      </c>
      <c r="AC360" s="6">
        <v>6.7071428571428573</v>
      </c>
      <c r="AD360" s="6">
        <v>6.4857142857142858</v>
      </c>
      <c r="AE360" s="6">
        <v>11.928571428571429</v>
      </c>
      <c r="AF360" s="6">
        <v>0.7728571428571428</v>
      </c>
      <c r="AG360" s="6">
        <v>4.2357142857142864E-2</v>
      </c>
      <c r="AH360" s="6">
        <v>5.9000000000000003E-4</v>
      </c>
      <c r="AI360" s="6">
        <v>3.5285714285714285</v>
      </c>
      <c r="AJ360" s="6">
        <v>13.44285714285714</v>
      </c>
      <c r="AK360">
        <v>46.714285714285715</v>
      </c>
      <c r="AL360">
        <v>3.9708333333333333E-4</v>
      </c>
      <c r="AM360">
        <v>0</v>
      </c>
      <c r="AR360" t="str">
        <v>Wild Cove</v>
      </c>
    </row>
    <row r="361" spans="8:44" x14ac:dyDescent="0.25">
      <c r="H361" t="s">
        <v>479</v>
      </c>
      <c r="I361" t="s">
        <v>479</v>
      </c>
      <c r="J361" t="s">
        <v>643</v>
      </c>
      <c r="K361" t="s">
        <v>1565</v>
      </c>
      <c r="L361" t="s">
        <v>579</v>
      </c>
      <c r="M361" s="6">
        <v>619</v>
      </c>
      <c r="N361" s="9">
        <v>0.51090909090909087</v>
      </c>
      <c r="O361" s="11">
        <v>21.545454545454547</v>
      </c>
      <c r="P361" s="11">
        <v>2.8363636363636364</v>
      </c>
      <c r="Q361" s="9">
        <v>6.0977272727272727</v>
      </c>
      <c r="R361" s="11">
        <v>8.7818181818181831</v>
      </c>
      <c r="S361" s="6">
        <v>0.10986363636363637</v>
      </c>
      <c r="T361" s="6">
        <v>9.8363636363636361E-3</v>
      </c>
      <c r="U361" s="6">
        <v>0.20963636363636365</v>
      </c>
      <c r="V361" s="6">
        <v>0.8318181818181819</v>
      </c>
      <c r="W361" s="6">
        <v>6.8363636363636369</v>
      </c>
      <c r="X361" s="6">
        <v>25.5</v>
      </c>
      <c r="Y361" s="15">
        <v>0.12948571428571432</v>
      </c>
      <c r="Z361" s="15">
        <v>0.16176615384615384</v>
      </c>
      <c r="AA361" s="6">
        <v>0.55583333333333329</v>
      </c>
      <c r="AB361" s="6">
        <v>39.583333333333336</v>
      </c>
      <c r="AC361" s="6">
        <v>8.875</v>
      </c>
      <c r="AD361" s="6">
        <v>6.7787500000000014</v>
      </c>
      <c r="AE361" s="6">
        <v>13.5</v>
      </c>
      <c r="AF361" s="6">
        <v>0.11283333333333334</v>
      </c>
      <c r="AG361" s="6">
        <v>9.1250000000000012E-3</v>
      </c>
      <c r="AH361" s="6">
        <v>1.1363636363636365E-3</v>
      </c>
      <c r="AI361" s="6">
        <v>1.5887499999999999</v>
      </c>
      <c r="AJ361" s="6">
        <v>6.2717391304347823</v>
      </c>
      <c r="AK361">
        <v>26.09090909090909</v>
      </c>
      <c r="AL361">
        <v>8.6545454545454556E-4</v>
      </c>
      <c r="AM361">
        <v>0</v>
      </c>
      <c r="AR361" t="str">
        <v>Winterland</v>
      </c>
    </row>
    <row r="362" spans="8:44" x14ac:dyDescent="0.25">
      <c r="H362" t="s">
        <v>480</v>
      </c>
      <c r="I362" t="s">
        <v>480</v>
      </c>
      <c r="J362" t="s">
        <v>949</v>
      </c>
      <c r="K362" t="s">
        <v>1566</v>
      </c>
      <c r="L362" t="s">
        <v>579</v>
      </c>
      <c r="M362" s="6">
        <v>233</v>
      </c>
      <c r="N362" s="9">
        <v>0.47975609756097565</v>
      </c>
      <c r="O362" s="11">
        <v>18.285365853658536</v>
      </c>
      <c r="P362" s="11">
        <v>7.0487804878048781</v>
      </c>
      <c r="Q362" s="9">
        <v>6.6982926829268274</v>
      </c>
      <c r="R362" s="11">
        <v>6.9390243902438993</v>
      </c>
      <c r="S362" s="6">
        <v>0.24365853658536582</v>
      </c>
      <c r="T362" s="6">
        <v>1.3943902439024393E-2</v>
      </c>
      <c r="U362" s="6">
        <v>0.10214146341463415</v>
      </c>
      <c r="V362" s="6">
        <v>0.72682926829268291</v>
      </c>
      <c r="W362" s="6">
        <v>4.3853658536585369</v>
      </c>
      <c r="X362" s="6">
        <v>59.243902439024389</v>
      </c>
      <c r="Y362" s="15">
        <v>0.27731313432835825</v>
      </c>
      <c r="Z362" s="15">
        <v>0.2619042718446602</v>
      </c>
      <c r="AA362" s="6">
        <v>1.3533333333333326</v>
      </c>
      <c r="AB362" s="6">
        <v>101.46666666666667</v>
      </c>
      <c r="AC362" s="6">
        <v>2.1466666666666665</v>
      </c>
      <c r="AD362" s="6">
        <v>6.0566666666666658</v>
      </c>
      <c r="AE362" s="6">
        <v>4.1769230769230763</v>
      </c>
      <c r="AF362" s="6">
        <v>0.54599999999999993</v>
      </c>
      <c r="AG362" s="6">
        <v>5.9333333333333342E-2</v>
      </c>
      <c r="AH362" s="6">
        <v>1.3666666666666666E-3</v>
      </c>
      <c r="AI362" s="6">
        <v>2.0666666666666669</v>
      </c>
      <c r="AJ362" s="6">
        <v>9.466666666666665</v>
      </c>
      <c r="AK362">
        <v>30.333333333333332</v>
      </c>
      <c r="AL362">
        <v>6.6951219512195129E-4</v>
      </c>
      <c r="AM362">
        <v>0</v>
      </c>
      <c r="AR362" t="str">
        <v>Winterton</v>
      </c>
    </row>
    <row r="363" spans="8:44" x14ac:dyDescent="0.25">
      <c r="H363" t="s">
        <v>480</v>
      </c>
      <c r="I363" t="s">
        <v>481</v>
      </c>
      <c r="J363" t="s">
        <v>949</v>
      </c>
      <c r="K363" t="s">
        <v>1566</v>
      </c>
      <c r="L363" t="s">
        <v>579</v>
      </c>
      <c r="M363" s="6">
        <v>233</v>
      </c>
      <c r="N363" s="9">
        <v>0.47975609756097565</v>
      </c>
      <c r="O363" s="11">
        <v>18.285365853658536</v>
      </c>
      <c r="P363" s="11">
        <v>7.0487804878048781</v>
      </c>
      <c r="Q363" s="9">
        <v>6.6982926829268274</v>
      </c>
      <c r="R363" s="11">
        <v>6.9390243902438993</v>
      </c>
      <c r="S363" s="6">
        <v>0.24365853658536582</v>
      </c>
      <c r="T363" s="6">
        <v>1.3943902439024393E-2</v>
      </c>
      <c r="U363" s="6">
        <v>0.10214146341463415</v>
      </c>
      <c r="V363" s="6">
        <v>0.72682926829268291</v>
      </c>
      <c r="W363" s="6">
        <v>4.3853658536585369</v>
      </c>
      <c r="X363" s="6">
        <v>59.243902439024389</v>
      </c>
      <c r="Y363" s="15">
        <v>0.27731313432835825</v>
      </c>
      <c r="Z363" s="15">
        <v>0.2619042718446602</v>
      </c>
      <c r="AA363" s="6">
        <v>1.3533333333333326</v>
      </c>
      <c r="AB363" s="6">
        <v>101.46666666666667</v>
      </c>
      <c r="AC363" s="6">
        <v>2.1466666666666665</v>
      </c>
      <c r="AD363" s="6">
        <v>6.0566666666666658</v>
      </c>
      <c r="AE363" s="6">
        <v>4.1769230769230763</v>
      </c>
      <c r="AF363" s="6">
        <v>0.54599999999999993</v>
      </c>
      <c r="AG363" s="6">
        <v>5.9333333333333342E-2</v>
      </c>
      <c r="AH363" s="6">
        <v>1.3666666666666666E-3</v>
      </c>
      <c r="AI363" s="6">
        <v>2.0666666666666669</v>
      </c>
      <c r="AJ363" s="6">
        <v>9.466666666666665</v>
      </c>
      <c r="AK363">
        <v>30.333333333333332</v>
      </c>
      <c r="AL363">
        <v>6.6951219512195129E-4</v>
      </c>
      <c r="AM363">
        <v>0</v>
      </c>
      <c r="AR363" t="str">
        <v>Wooddale</v>
      </c>
    </row>
    <row r="364" spans="8:44" x14ac:dyDescent="0.25">
      <c r="H364" t="s">
        <v>482</v>
      </c>
      <c r="I364" t="s">
        <v>482</v>
      </c>
      <c r="J364" t="s">
        <v>950</v>
      </c>
      <c r="K364" t="s">
        <v>1567</v>
      </c>
      <c r="L364" t="s">
        <v>579</v>
      </c>
      <c r="M364" s="6">
        <v>159</v>
      </c>
      <c r="N364" s="9">
        <v>0.45517241379310353</v>
      </c>
      <c r="O364" s="11">
        <v>17.979310344827585</v>
      </c>
      <c r="P364" s="11">
        <v>13.6</v>
      </c>
      <c r="Q364" s="9">
        <v>7.1396551724137929</v>
      </c>
      <c r="R364" s="11">
        <v>12.896551724137931</v>
      </c>
      <c r="S364" s="6">
        <v>3.9275862068965536E-2</v>
      </c>
      <c r="T364" s="6">
        <v>5.3206896551724137E-3</v>
      </c>
      <c r="U364" s="6">
        <v>0.1196206896551724</v>
      </c>
      <c r="V364" s="6">
        <v>0.65517241379310343</v>
      </c>
      <c r="W364" s="6">
        <v>6.4103448275862078</v>
      </c>
      <c r="X364" s="6">
        <v>42.758620689655174</v>
      </c>
      <c r="Y364" s="15">
        <v>0.15692874999999998</v>
      </c>
      <c r="Z364" s="15">
        <v>0.14384404761904762</v>
      </c>
      <c r="AA364" s="6">
        <v>0.61052631578947381</v>
      </c>
      <c r="AB364" s="6">
        <v>30.824999999999999</v>
      </c>
      <c r="AC364" s="6">
        <v>12.984999999999999</v>
      </c>
      <c r="AD364" s="6">
        <v>6.944</v>
      </c>
      <c r="AE364" s="6">
        <v>12.252307692307692</v>
      </c>
      <c r="AF364" s="6">
        <v>4.5000000000000005E-2</v>
      </c>
      <c r="AG364" s="6">
        <v>1.0200000000000001E-2</v>
      </c>
      <c r="AH364" s="6">
        <v>2.8500000000000005E-3</v>
      </c>
      <c r="AI364" s="6">
        <v>1.6324999999999998</v>
      </c>
      <c r="AJ364" s="6">
        <v>5.35</v>
      </c>
      <c r="AK364">
        <v>34.944444444444443</v>
      </c>
      <c r="AL364">
        <v>1.9379310344827587E-4</v>
      </c>
      <c r="AM364">
        <v>0</v>
      </c>
      <c r="AR364" t="str">
        <v>Woodstock</v>
      </c>
    </row>
    <row r="365" spans="8:44" x14ac:dyDescent="0.25">
      <c r="H365" t="s">
        <v>951</v>
      </c>
      <c r="I365" t="s">
        <v>483</v>
      </c>
      <c r="J365" t="s">
        <v>952</v>
      </c>
      <c r="K365" t="s">
        <v>1568</v>
      </c>
      <c r="L365" t="s">
        <v>579</v>
      </c>
      <c r="M365" s="6">
        <v>252</v>
      </c>
      <c r="N365" s="9">
        <v>0.53285714285714292</v>
      </c>
      <c r="O365" s="11">
        <v>44</v>
      </c>
      <c r="P365" s="11">
        <v>7.6</v>
      </c>
      <c r="Q365" s="9">
        <v>6.6499999999999986</v>
      </c>
      <c r="R365" s="11">
        <v>7.5666666666666673</v>
      </c>
      <c r="S365" s="6">
        <v>0.12771428571428572</v>
      </c>
      <c r="T365" s="6">
        <v>2.9004761904761905E-2</v>
      </c>
      <c r="U365" s="6">
        <v>5.6761904761904756E-2</v>
      </c>
      <c r="V365" s="6">
        <v>0.11904761904761904</v>
      </c>
      <c r="W365" s="6">
        <v>7.614285714285713</v>
      </c>
      <c r="X365" s="6">
        <v>21.009523809523809</v>
      </c>
      <c r="Y365" s="15">
        <v>7.6499999999999999E-2</v>
      </c>
      <c r="Z365" s="15">
        <v>6.4200000000000007E-2</v>
      </c>
      <c r="AA365" s="6">
        <v>0.55428571428571416</v>
      </c>
      <c r="AB365" s="6">
        <v>42</v>
      </c>
      <c r="AC365" s="6">
        <v>3.2857142857142856</v>
      </c>
      <c r="AD365" s="6">
        <v>6.5928571428571425</v>
      </c>
      <c r="AE365" s="6">
        <v>6.5714285714285712</v>
      </c>
      <c r="AF365" s="6">
        <v>0.13</v>
      </c>
      <c r="AG365" s="6">
        <v>2.3714285714285719E-2</v>
      </c>
      <c r="AH365" s="6">
        <v>0</v>
      </c>
      <c r="AI365" s="6">
        <v>0</v>
      </c>
      <c r="AJ365" s="6">
        <v>6.7</v>
      </c>
      <c r="AK365">
        <v>14</v>
      </c>
      <c r="AL365">
        <v>3.2761904761904767E-4</v>
      </c>
      <c r="AM365">
        <v>0</v>
      </c>
      <c r="AR365" t="str">
        <v>Woody Point</v>
      </c>
    </row>
    <row r="366" spans="8:44" x14ac:dyDescent="0.25">
      <c r="H366" t="s">
        <v>951</v>
      </c>
      <c r="I366" t="s">
        <v>484</v>
      </c>
      <c r="J366" t="s">
        <v>953</v>
      </c>
      <c r="K366" t="s">
        <v>1569</v>
      </c>
      <c r="L366" t="s">
        <v>579</v>
      </c>
      <c r="M366" s="6">
        <v>252</v>
      </c>
      <c r="N366" s="9">
        <v>0.52636363636363637</v>
      </c>
      <c r="O366" s="11">
        <v>21.5</v>
      </c>
      <c r="P366" s="11">
        <v>22.363636363636363</v>
      </c>
      <c r="Q366" s="9">
        <v>7.1709090909090909</v>
      </c>
      <c r="R366" s="11">
        <v>20.681818181818183</v>
      </c>
      <c r="S366" s="6">
        <v>4.4863636363636369E-2</v>
      </c>
      <c r="T366" s="6">
        <v>2.7840909090909097E-2</v>
      </c>
      <c r="U366" s="6">
        <v>7.668181818181817E-2</v>
      </c>
      <c r="V366" s="6">
        <v>0.6681818181818181</v>
      </c>
      <c r="W366" s="6">
        <v>5.0272727272727273</v>
      </c>
      <c r="X366" s="6">
        <v>53.590909090909093</v>
      </c>
      <c r="Y366" s="15">
        <v>0</v>
      </c>
      <c r="Z366" s="15">
        <v>0</v>
      </c>
      <c r="AA366" s="6">
        <v>0.39799999999999996</v>
      </c>
      <c r="AB366" s="6">
        <v>20.466666666666665</v>
      </c>
      <c r="AC366" s="6">
        <v>18</v>
      </c>
      <c r="AD366" s="6">
        <v>7.0420000000000007</v>
      </c>
      <c r="AE366" s="6">
        <v>21.75</v>
      </c>
      <c r="AF366" s="6">
        <v>0.10113333333333334</v>
      </c>
      <c r="AG366" s="6">
        <v>1.6866666666666665E-2</v>
      </c>
      <c r="AH366" s="6">
        <v>4.3333333333333331E-3</v>
      </c>
      <c r="AI366" s="6">
        <v>1.0533333333333335</v>
      </c>
      <c r="AJ366" s="6">
        <v>4.625</v>
      </c>
      <c r="AK366">
        <v>45.615384615384613</v>
      </c>
      <c r="AL366">
        <v>7.3499999999999987E-4</v>
      </c>
      <c r="AM366">
        <v>0</v>
      </c>
    </row>
    <row r="367" spans="8:44" x14ac:dyDescent="0.25">
      <c r="H367" t="s">
        <v>485</v>
      </c>
      <c r="I367" t="s">
        <v>485</v>
      </c>
      <c r="J367" t="s">
        <v>954</v>
      </c>
      <c r="K367" t="s">
        <v>1570</v>
      </c>
      <c r="L367" t="s">
        <v>579</v>
      </c>
      <c r="M367" s="6">
        <v>182</v>
      </c>
      <c r="N367" s="9">
        <v>0.48304347826086963</v>
      </c>
      <c r="O367" s="11">
        <v>22.134782608695652</v>
      </c>
      <c r="P367" s="11">
        <v>13.986956521739129</v>
      </c>
      <c r="Q367" s="9">
        <v>7.0017391304347836</v>
      </c>
      <c r="R367" s="11">
        <v>14.652173913043478</v>
      </c>
      <c r="S367" s="6">
        <v>0.16965217391304349</v>
      </c>
      <c r="T367" s="6">
        <v>1.0578260869565217E-2</v>
      </c>
      <c r="U367" s="6">
        <v>7.2565217391304351E-2</v>
      </c>
      <c r="V367" s="6">
        <v>0.73913043478260865</v>
      </c>
      <c r="W367" s="6">
        <v>5.9782608695652177</v>
      </c>
      <c r="X367" s="6">
        <v>46.956521739130437</v>
      </c>
      <c r="Y367" s="15">
        <v>8.980430107526885E-2</v>
      </c>
      <c r="Z367" s="15">
        <v>0.13930666666666669</v>
      </c>
      <c r="AA367" s="6">
        <v>0.56750000000000012</v>
      </c>
      <c r="AB367" s="6">
        <v>43.75</v>
      </c>
      <c r="AC367" s="6">
        <v>12.324999999999999</v>
      </c>
      <c r="AD367" s="6">
        <v>6.7624999999999993</v>
      </c>
      <c r="AE367" s="6">
        <v>12.833333333333334</v>
      </c>
      <c r="AF367" s="6">
        <v>0.16906249999999995</v>
      </c>
      <c r="AG367" s="6">
        <v>8.9187500000000013E-3</v>
      </c>
      <c r="AH367" s="6">
        <v>2.0937500000000001E-3</v>
      </c>
      <c r="AI367" s="6">
        <v>1.6062500000000002</v>
      </c>
      <c r="AJ367" s="6">
        <v>5.2062500000000007</v>
      </c>
      <c r="AK367">
        <v>28.875</v>
      </c>
      <c r="AL367">
        <v>2.5565217391304356E-3</v>
      </c>
      <c r="AM367">
        <v>0</v>
      </c>
    </row>
    <row r="368" spans="8:44" x14ac:dyDescent="0.25">
      <c r="H368" t="s">
        <v>486</v>
      </c>
      <c r="I368" t="s">
        <v>486</v>
      </c>
      <c r="J368" t="s">
        <v>955</v>
      </c>
      <c r="K368" t="s">
        <v>1571</v>
      </c>
      <c r="L368" t="s">
        <v>579</v>
      </c>
      <c r="M368" s="6">
        <v>69</v>
      </c>
      <c r="N368" s="9">
        <v>0.7113636363636362</v>
      </c>
      <c r="O368" s="11">
        <v>33.81818181818182</v>
      </c>
      <c r="P368" s="11">
        <v>20.181818181818183</v>
      </c>
      <c r="Q368" s="9">
        <v>6.9440909090909084</v>
      </c>
      <c r="R368" s="11">
        <v>24.59090909090909</v>
      </c>
      <c r="S368" s="6">
        <v>9.5045454545454558E-2</v>
      </c>
      <c r="T368" s="6">
        <v>7.2509090909090926E-2</v>
      </c>
      <c r="U368" s="6">
        <v>2.9322727272727278E-2</v>
      </c>
      <c r="V368" s="6">
        <v>1.6863636363636361</v>
      </c>
      <c r="W368" s="6">
        <v>8.8045454545454547</v>
      </c>
      <c r="X368" s="6">
        <v>72.227272727272734</v>
      </c>
      <c r="Y368" s="15">
        <v>0.10033255813953491</v>
      </c>
      <c r="Z368" s="15">
        <v>8.1346874999999999E-2</v>
      </c>
      <c r="AA368" s="6">
        <v>0.79428571428571437</v>
      </c>
      <c r="AB368" s="6">
        <v>36.357142857142854</v>
      </c>
      <c r="AC368" s="6">
        <v>14.590000000000002</v>
      </c>
      <c r="AD368" s="6">
        <v>6.7735714285714295</v>
      </c>
      <c r="AE368" s="6">
        <v>16.8</v>
      </c>
      <c r="AF368" s="6">
        <v>3.9571428571428577E-2</v>
      </c>
      <c r="AG368" s="6">
        <v>2.464285714285715E-2</v>
      </c>
      <c r="AH368" s="6">
        <v>4.2142857142857147E-3</v>
      </c>
      <c r="AI368" s="6">
        <v>2.5271428571428571</v>
      </c>
      <c r="AJ368" s="6">
        <v>8.327272727272728</v>
      </c>
      <c r="AK368">
        <v>55</v>
      </c>
      <c r="AL368">
        <v>1.1363636363636364E-4</v>
      </c>
      <c r="AM368">
        <v>0</v>
      </c>
    </row>
    <row r="369" spans="8:39" x14ac:dyDescent="0.25">
      <c r="H369" t="s">
        <v>487</v>
      </c>
      <c r="I369" t="s">
        <v>487</v>
      </c>
      <c r="J369" t="s">
        <v>956</v>
      </c>
      <c r="K369" t="s">
        <v>1572</v>
      </c>
      <c r="L369" t="s">
        <v>579</v>
      </c>
      <c r="M369" s="6">
        <v>165</v>
      </c>
      <c r="N369" s="9">
        <v>0.60285714285714276</v>
      </c>
      <c r="O369" s="11">
        <v>50</v>
      </c>
      <c r="P369" s="11">
        <v>17.904761904761905</v>
      </c>
      <c r="Q369" s="9">
        <v>6.9709523809523803</v>
      </c>
      <c r="R369" s="11">
        <v>17.095238095238095</v>
      </c>
      <c r="S369" s="6">
        <v>0.59238095238095223</v>
      </c>
      <c r="T369" s="6">
        <v>8.8585714285714295E-2</v>
      </c>
      <c r="U369" s="6">
        <v>5.0495238095238107E-2</v>
      </c>
      <c r="V369" s="6">
        <v>0.33333333333333331</v>
      </c>
      <c r="W369" s="6">
        <v>10.038095238095238</v>
      </c>
      <c r="X369" s="6">
        <v>51.61904761904762</v>
      </c>
      <c r="Y369" s="15">
        <v>0.19871176470588239</v>
      </c>
      <c r="Z369" s="15">
        <v>0.15505573770491798</v>
      </c>
      <c r="AA369" s="6">
        <v>0.59434782608695647</v>
      </c>
      <c r="AB369" s="6">
        <v>63.75</v>
      </c>
      <c r="AC369" s="6">
        <v>10.625</v>
      </c>
      <c r="AD369" s="6">
        <v>6.7933333333333321</v>
      </c>
      <c r="AE369" s="6">
        <v>13.090909090909092</v>
      </c>
      <c r="AF369" s="6">
        <v>0.25841666666666668</v>
      </c>
      <c r="AG369" s="6">
        <v>8.6416666666666656E-3</v>
      </c>
      <c r="AH369" s="6">
        <v>2.1686363636363639E-3</v>
      </c>
      <c r="AI369" s="6">
        <v>1.3733333333333331</v>
      </c>
      <c r="AJ369" s="6">
        <v>8.3065217391304333</v>
      </c>
      <c r="AK369">
        <v>32.772727272727273</v>
      </c>
      <c r="AL369">
        <v>6.8142857142857143E-4</v>
      </c>
      <c r="AM369">
        <v>0</v>
      </c>
    </row>
    <row r="370" spans="8:39" x14ac:dyDescent="0.25">
      <c r="H370" t="s">
        <v>188</v>
      </c>
      <c r="I370" t="s">
        <v>188</v>
      </c>
      <c r="J370" t="s">
        <v>957</v>
      </c>
      <c r="K370" t="s">
        <v>1573</v>
      </c>
      <c r="L370" t="s">
        <v>579</v>
      </c>
      <c r="M370" s="6">
        <v>839</v>
      </c>
      <c r="N370" s="9">
        <v>0.44648648648648648</v>
      </c>
      <c r="O370" s="11">
        <v>8.5945945945945947</v>
      </c>
      <c r="P370" s="11">
        <v>78.589189189189185</v>
      </c>
      <c r="Q370" s="9">
        <v>7.4621621621621612</v>
      </c>
      <c r="R370" s="11">
        <v>86.940540540540539</v>
      </c>
      <c r="S370" s="6">
        <v>1.7243243243243247E-2</v>
      </c>
      <c r="T370" s="6">
        <v>2.0405405405405407E-3</v>
      </c>
      <c r="U370" s="6">
        <v>8.7077297297297254E-2</v>
      </c>
      <c r="V370" s="6">
        <v>1.9486486486486485</v>
      </c>
      <c r="W370" s="6">
        <v>3.4054054054054057</v>
      </c>
      <c r="X370" s="6">
        <v>125.31351351351353</v>
      </c>
      <c r="Y370" s="15">
        <v>0.10745043795620436</v>
      </c>
      <c r="Z370" s="15">
        <v>7.0931578947368401E-2</v>
      </c>
      <c r="AA370" s="6">
        <v>0.58423076923076933</v>
      </c>
      <c r="AB370" s="6">
        <v>17.142307692307693</v>
      </c>
      <c r="AC370" s="6">
        <v>111.12307692307694</v>
      </c>
      <c r="AD370" s="6">
        <v>7.9892307692307671</v>
      </c>
      <c r="AE370" s="6">
        <v>129.33333333333334</v>
      </c>
      <c r="AF370" s="6">
        <v>2.388461538461539E-2</v>
      </c>
      <c r="AG370" s="6">
        <v>4.0000000000000018E-3</v>
      </c>
      <c r="AH370" s="6">
        <v>4.8150000000000007E-3</v>
      </c>
      <c r="AI370" s="6">
        <v>3.8557692307692308</v>
      </c>
      <c r="AJ370" s="6">
        <v>4.2238095238095239</v>
      </c>
      <c r="AK370">
        <v>210.65384615384616</v>
      </c>
      <c r="AL370">
        <v>0</v>
      </c>
      <c r="AM370">
        <v>0</v>
      </c>
    </row>
    <row r="371" spans="8:39" x14ac:dyDescent="0.25">
      <c r="H371" t="s">
        <v>188</v>
      </c>
      <c r="I371" t="s">
        <v>188</v>
      </c>
      <c r="J371" t="s">
        <v>862</v>
      </c>
      <c r="K371" t="s">
        <v>1574</v>
      </c>
      <c r="L371" t="s">
        <v>241</v>
      </c>
      <c r="M371" s="6">
        <v>839</v>
      </c>
      <c r="N371" s="9">
        <v>0.61681818181818182</v>
      </c>
      <c r="O371" s="11">
        <v>28.618181818181821</v>
      </c>
      <c r="P371" s="11">
        <v>142.72727272727272</v>
      </c>
      <c r="Q371" s="9">
        <v>7.8554545454545455</v>
      </c>
      <c r="R371" s="11">
        <v>154.59090909090909</v>
      </c>
      <c r="S371" s="6">
        <v>8.672727272727275E-2</v>
      </c>
      <c r="T371" s="6">
        <v>1.922727272727273E-3</v>
      </c>
      <c r="U371" s="6">
        <v>7.6727272727272741E-2</v>
      </c>
      <c r="V371" s="6">
        <v>3.627272727272727</v>
      </c>
      <c r="W371" s="6">
        <v>7.6727272727272728</v>
      </c>
      <c r="X371" s="6">
        <v>217.63636363636363</v>
      </c>
      <c r="Y371" s="15">
        <v>0.13948448275862069</v>
      </c>
      <c r="Z371" s="15">
        <v>0.10484074074074073</v>
      </c>
      <c r="AA371" s="6">
        <v>0.97692307692307701</v>
      </c>
      <c r="AB371" s="6">
        <v>38.53846153846154</v>
      </c>
      <c r="AC371" s="6">
        <v>160.74358974358975</v>
      </c>
      <c r="AD371" s="6">
        <v>7.8738461538461531</v>
      </c>
      <c r="AE371" s="6">
        <v>165.89743589743588</v>
      </c>
      <c r="AF371" s="6">
        <v>0.1639487179487179</v>
      </c>
      <c r="AG371" s="6">
        <v>4.7282051282051289E-3</v>
      </c>
      <c r="AH371" s="6">
        <v>3.3307692307692318E-3</v>
      </c>
      <c r="AI371" s="6">
        <v>7.0256410256410255</v>
      </c>
      <c r="AJ371" s="6">
        <v>7.4692307692307685</v>
      </c>
      <c r="AK371">
        <v>240.74358974358975</v>
      </c>
      <c r="AL371">
        <v>0</v>
      </c>
      <c r="AM371">
        <v>0</v>
      </c>
    </row>
    <row r="372" spans="8:39" x14ac:dyDescent="0.25">
      <c r="H372" t="s">
        <v>188</v>
      </c>
      <c r="I372" t="s">
        <v>489</v>
      </c>
      <c r="J372" t="s">
        <v>957</v>
      </c>
      <c r="K372" t="s">
        <v>1573</v>
      </c>
      <c r="L372" t="s">
        <v>579</v>
      </c>
      <c r="M372" s="6">
        <v>839</v>
      </c>
      <c r="N372" s="9">
        <v>0.44648648648648648</v>
      </c>
      <c r="O372" s="11">
        <v>8.5945945945945947</v>
      </c>
      <c r="P372" s="11">
        <v>78.589189189189185</v>
      </c>
      <c r="Q372" s="9">
        <v>7.4621621621621612</v>
      </c>
      <c r="R372" s="11">
        <v>86.940540540540539</v>
      </c>
      <c r="S372" s="6">
        <v>1.7243243243243247E-2</v>
      </c>
      <c r="T372" s="6">
        <v>2.0405405405405407E-3</v>
      </c>
      <c r="U372" s="6">
        <v>8.7077297297297254E-2</v>
      </c>
      <c r="V372" s="6">
        <v>1.9486486486486485</v>
      </c>
      <c r="W372" s="6">
        <v>3.4054054054054057</v>
      </c>
      <c r="X372" s="6">
        <v>125.31351351351353</v>
      </c>
      <c r="Y372" s="15">
        <v>0.10745043795620436</v>
      </c>
      <c r="Z372" s="15">
        <v>7.0931578947368401E-2</v>
      </c>
      <c r="AA372" s="6">
        <v>0.58423076923076933</v>
      </c>
      <c r="AB372" s="6">
        <v>17.142307692307693</v>
      </c>
      <c r="AC372" s="6">
        <v>111.12307692307694</v>
      </c>
      <c r="AD372" s="6">
        <v>7.9892307692307671</v>
      </c>
      <c r="AE372" s="6">
        <v>129.33333333333334</v>
      </c>
      <c r="AF372" s="6">
        <v>2.388461538461539E-2</v>
      </c>
      <c r="AG372" s="6">
        <v>4.0000000000000018E-3</v>
      </c>
      <c r="AH372" s="6">
        <v>4.8150000000000007E-3</v>
      </c>
      <c r="AI372" s="6">
        <v>3.8557692307692308</v>
      </c>
      <c r="AJ372" s="6">
        <v>4.2238095238095239</v>
      </c>
      <c r="AK372">
        <v>210.65384615384616</v>
      </c>
      <c r="AL372">
        <v>0</v>
      </c>
      <c r="AM372">
        <v>0</v>
      </c>
    </row>
    <row r="373" spans="8:39" x14ac:dyDescent="0.25">
      <c r="H373" t="s">
        <v>189</v>
      </c>
      <c r="I373" t="s">
        <v>189</v>
      </c>
      <c r="J373" t="s">
        <v>958</v>
      </c>
      <c r="K373" t="s">
        <v>1575</v>
      </c>
      <c r="L373" t="s">
        <v>241</v>
      </c>
      <c r="M373" s="6">
        <v>598</v>
      </c>
      <c r="N373" s="9">
        <v>0.30736842105263157</v>
      </c>
      <c r="O373" s="11">
        <v>2.8421052631578947</v>
      </c>
      <c r="P373" s="11">
        <v>174.26315789473685</v>
      </c>
      <c r="Q373" s="9">
        <v>8.0863157894736837</v>
      </c>
      <c r="R373" s="11">
        <v>181.15789473684211</v>
      </c>
      <c r="S373" s="6">
        <v>0</v>
      </c>
      <c r="T373" s="6">
        <v>0</v>
      </c>
      <c r="U373" s="6">
        <v>4.1105263157894749E-2</v>
      </c>
      <c r="V373" s="6">
        <v>6.2052631578947368</v>
      </c>
      <c r="W373" s="6">
        <v>1.7721052631578948</v>
      </c>
      <c r="X373" s="6">
        <v>232.57894736842104</v>
      </c>
      <c r="Y373" s="15">
        <v>2.9148837209302319E-2</v>
      </c>
      <c r="Z373" s="15">
        <v>1.1292941176470591E-2</v>
      </c>
      <c r="AA373" s="6">
        <v>0.36461538461538462</v>
      </c>
      <c r="AB373" s="6">
        <v>5.615384615384615</v>
      </c>
      <c r="AC373" s="6">
        <v>165.30769230769232</v>
      </c>
      <c r="AD373" s="6">
        <v>8.092307692307692</v>
      </c>
      <c r="AE373" s="6">
        <v>175.38461538461539</v>
      </c>
      <c r="AF373" s="6">
        <v>5.3846153846153853E-3</v>
      </c>
      <c r="AG373" s="6">
        <v>0</v>
      </c>
      <c r="AH373" s="6">
        <v>3.076923076923077E-4</v>
      </c>
      <c r="AI373" s="6">
        <v>6.4461538461538463</v>
      </c>
      <c r="AJ373" s="6">
        <v>1.8076923076923077</v>
      </c>
      <c r="AK373">
        <v>228.38461538461539</v>
      </c>
      <c r="AL373">
        <v>2.8842105263157903E-3</v>
      </c>
      <c r="AM373">
        <v>0</v>
      </c>
    </row>
    <row r="374" spans="8:39" x14ac:dyDescent="0.25">
      <c r="H374" t="s">
        <v>959</v>
      </c>
      <c r="I374" t="s">
        <v>128</v>
      </c>
      <c r="J374" t="s">
        <v>960</v>
      </c>
      <c r="K374" t="s">
        <v>1576</v>
      </c>
      <c r="L374" t="s">
        <v>241</v>
      </c>
      <c r="M374" s="6">
        <v>449</v>
      </c>
      <c r="N374" s="9">
        <v>0.15058823529411766</v>
      </c>
      <c r="O374" s="11">
        <v>0.35294117647058826</v>
      </c>
      <c r="P374" s="11">
        <v>248.41176470588235</v>
      </c>
      <c r="Q374" s="9">
        <v>8.0017647058823531</v>
      </c>
      <c r="R374" s="11">
        <v>225.52941176470588</v>
      </c>
      <c r="S374" s="6">
        <v>0</v>
      </c>
      <c r="T374" s="6">
        <v>0</v>
      </c>
      <c r="U374" s="6">
        <v>2.8405882352941177E-2</v>
      </c>
      <c r="V374" s="6">
        <v>7.0411764705882351</v>
      </c>
      <c r="W374" s="6">
        <v>1.1735294117647057</v>
      </c>
      <c r="X374" s="6">
        <v>335.1764705882353</v>
      </c>
      <c r="Y374" s="15">
        <v>1.9295833333333332E-2</v>
      </c>
      <c r="Z374" s="15">
        <v>1.0949999999999998E-3</v>
      </c>
      <c r="AA374" s="6">
        <v>0.12181818181818183</v>
      </c>
      <c r="AB374" s="6">
        <v>0.54545454545454541</v>
      </c>
      <c r="AC374" s="6">
        <v>240.81818181818181</v>
      </c>
      <c r="AD374" s="6">
        <v>7.8654545454545461</v>
      </c>
      <c r="AE374" s="6">
        <v>245.36363636363637</v>
      </c>
      <c r="AF374" s="6">
        <v>9.0909090909090909E-4</v>
      </c>
      <c r="AG374" s="6">
        <v>1E-3</v>
      </c>
      <c r="AH374" s="6">
        <v>3.4545454545454549E-3</v>
      </c>
      <c r="AI374" s="6">
        <v>7.5727272727272723</v>
      </c>
      <c r="AJ374" s="6">
        <v>0.97272727272727266</v>
      </c>
      <c r="AK374">
        <v>326.09090909090907</v>
      </c>
      <c r="AL374">
        <v>1.3764705882352943E-4</v>
      </c>
      <c r="AM374">
        <v>0</v>
      </c>
    </row>
    <row r="375" spans="8:39" x14ac:dyDescent="0.25">
      <c r="H375" t="s">
        <v>959</v>
      </c>
      <c r="I375" t="s">
        <v>128</v>
      </c>
      <c r="J375" t="s">
        <v>961</v>
      </c>
      <c r="K375" t="s">
        <v>1577</v>
      </c>
      <c r="L375" t="s">
        <v>241</v>
      </c>
      <c r="M375" s="6">
        <v>449</v>
      </c>
      <c r="N375" s="9">
        <v>0.15214285714285716</v>
      </c>
      <c r="O375" s="11">
        <v>0.2857142857142857</v>
      </c>
      <c r="P375" s="11">
        <v>248.21428571428572</v>
      </c>
      <c r="Q375" s="9">
        <v>7.9942857142857147</v>
      </c>
      <c r="R375" s="11">
        <v>261.57142857142856</v>
      </c>
      <c r="S375" s="6">
        <v>0</v>
      </c>
      <c r="T375" s="6">
        <v>0</v>
      </c>
      <c r="U375" s="6">
        <v>5.6785714285714287E-3</v>
      </c>
      <c r="V375" s="6">
        <v>8.8142857142857149</v>
      </c>
      <c r="W375" s="6">
        <v>1.1971428571428571</v>
      </c>
      <c r="X375" s="6">
        <v>367.28571428571428</v>
      </c>
      <c r="Y375" s="15">
        <v>7.9538461538461534E-3</v>
      </c>
      <c r="Z375" s="15">
        <v>2.7461538461538457E-3</v>
      </c>
      <c r="AA375" s="6">
        <v>0.18083333333333337</v>
      </c>
      <c r="AB375" s="6">
        <v>0.58333333333333337</v>
      </c>
      <c r="AC375" s="6">
        <v>230.91666666666666</v>
      </c>
      <c r="AD375" s="6">
        <v>7.8650000000000011</v>
      </c>
      <c r="AE375" s="6">
        <v>266.41666666666669</v>
      </c>
      <c r="AF375" s="6">
        <v>1.0833333333333334E-2</v>
      </c>
      <c r="AG375" s="6">
        <v>5.2500000000000003E-3</v>
      </c>
      <c r="AH375" s="6">
        <v>1.3416666666666667E-2</v>
      </c>
      <c r="AI375" s="6">
        <v>17.816666666666666</v>
      </c>
      <c r="AJ375" s="6">
        <v>0.84545454545454557</v>
      </c>
      <c r="AK375">
        <v>427.33333333333331</v>
      </c>
      <c r="AL375">
        <v>2.5357142857142858E-4</v>
      </c>
      <c r="AM375">
        <v>0</v>
      </c>
    </row>
    <row r="376" spans="8:39" x14ac:dyDescent="0.25">
      <c r="H376" t="s">
        <v>959</v>
      </c>
      <c r="I376" t="s">
        <v>190</v>
      </c>
      <c r="J376" t="s">
        <v>962</v>
      </c>
      <c r="K376" t="s">
        <v>1578</v>
      </c>
      <c r="L376" t="s">
        <v>241</v>
      </c>
      <c r="M376" s="6">
        <v>449</v>
      </c>
      <c r="N376" s="9">
        <v>0.30739130434782608</v>
      </c>
      <c r="O376" s="11">
        <v>9.1652173913043491</v>
      </c>
      <c r="P376" s="11">
        <v>194.39130434782609</v>
      </c>
      <c r="Q376" s="9">
        <v>8.0126086956521725</v>
      </c>
      <c r="R376" s="11">
        <v>205.17391304347825</v>
      </c>
      <c r="S376" s="6">
        <v>1.0434782608695653E-2</v>
      </c>
      <c r="T376" s="6">
        <v>2.4347826086956522E-4</v>
      </c>
      <c r="U376" s="6">
        <v>0.12191304347826085</v>
      </c>
      <c r="V376" s="6">
        <v>9.8739130434782609</v>
      </c>
      <c r="W376" s="6">
        <v>2.8826086956521739</v>
      </c>
      <c r="X376" s="6">
        <v>300.60869565217394</v>
      </c>
      <c r="Y376" s="15">
        <v>8.0408474576271177E-2</v>
      </c>
      <c r="Z376" s="15">
        <v>4.2481818181818183E-2</v>
      </c>
      <c r="AA376" s="6">
        <v>0.52677419354838706</v>
      </c>
      <c r="AB376" s="6">
        <v>2.774193548387097</v>
      </c>
      <c r="AC376" s="6">
        <v>197.67741935483872</v>
      </c>
      <c r="AD376" s="6">
        <v>7.9619354838709668</v>
      </c>
      <c r="AE376" s="6">
        <v>208.96774193548387</v>
      </c>
      <c r="AF376" s="6">
        <v>8.6451612903225811E-2</v>
      </c>
      <c r="AG376" s="6">
        <v>1.4300000000000002E-2</v>
      </c>
      <c r="AH376" s="6">
        <v>1.1361290322580648E-2</v>
      </c>
      <c r="AI376" s="6">
        <v>14.051612903225807</v>
      </c>
      <c r="AJ376" s="6">
        <v>1.4090322580645163</v>
      </c>
      <c r="AK376">
        <v>343.83870967741933</v>
      </c>
      <c r="AL376">
        <v>4.6478260869565226E-3</v>
      </c>
      <c r="AM376">
        <v>4.347826086956522E-5</v>
      </c>
    </row>
    <row r="377" spans="8:39" x14ac:dyDescent="0.25">
      <c r="H377" t="s">
        <v>490</v>
      </c>
      <c r="I377" t="s">
        <v>490</v>
      </c>
      <c r="J377" t="s">
        <v>963</v>
      </c>
      <c r="K377" t="s">
        <v>1579</v>
      </c>
      <c r="L377" t="s">
        <v>579</v>
      </c>
      <c r="M377" s="6">
        <v>483</v>
      </c>
      <c r="N377" s="9">
        <v>0.40000000000000008</v>
      </c>
      <c r="O377" s="11">
        <v>10.215384615384615</v>
      </c>
      <c r="P377" s="11">
        <v>16.350000000000001</v>
      </c>
      <c r="Q377" s="9">
        <v>6.8307692307692305</v>
      </c>
      <c r="R377" s="11">
        <v>9.8461538461538467</v>
      </c>
      <c r="S377" s="6">
        <v>9.2346153846153869E-2</v>
      </c>
      <c r="T377" s="6">
        <v>7.4307692307692304E-3</v>
      </c>
      <c r="U377" s="6">
        <v>0.1877692307692308</v>
      </c>
      <c r="V377" s="6">
        <v>1.5076923076923079</v>
      </c>
      <c r="W377" s="6">
        <v>5.75</v>
      </c>
      <c r="X377" s="6">
        <v>100.53846153846153</v>
      </c>
      <c r="Y377" s="15">
        <v>0.12872242990654209</v>
      </c>
      <c r="Z377" s="15">
        <v>0.18574788732394368</v>
      </c>
      <c r="AA377" s="6">
        <v>0.43478260869565216</v>
      </c>
      <c r="AB377" s="6">
        <v>23.086956521739129</v>
      </c>
      <c r="AC377" s="6">
        <v>2.3434782608695648</v>
      </c>
      <c r="AD377" s="6">
        <v>6.2339130434782604</v>
      </c>
      <c r="AE377" s="6">
        <v>8.138461538461538</v>
      </c>
      <c r="AF377" s="6">
        <v>7.3173913043478284E-2</v>
      </c>
      <c r="AG377" s="6">
        <v>1.5608695652173918E-2</v>
      </c>
      <c r="AH377" s="6">
        <v>1.6308695652173916E-3</v>
      </c>
      <c r="AI377" s="6">
        <v>1.7108695652173918</v>
      </c>
      <c r="AJ377" s="6">
        <v>4.9550000000000001</v>
      </c>
      <c r="AK377">
        <v>64.695652173913047</v>
      </c>
      <c r="AL377">
        <v>1.0753846153846156E-3</v>
      </c>
      <c r="AM377">
        <v>0</v>
      </c>
    </row>
    <row r="378" spans="8:39" x14ac:dyDescent="0.25">
      <c r="H378" t="s">
        <v>491</v>
      </c>
      <c r="I378" t="s">
        <v>491</v>
      </c>
      <c r="J378" t="s">
        <v>964</v>
      </c>
      <c r="K378" t="s">
        <v>1580</v>
      </c>
      <c r="L378" t="s">
        <v>579</v>
      </c>
      <c r="M378" s="6">
        <v>441</v>
      </c>
      <c r="N378" s="9">
        <v>2.6986363636363637</v>
      </c>
      <c r="O378" s="11">
        <v>55.727272727272727</v>
      </c>
      <c r="P378" s="11">
        <v>2.122727272727273</v>
      </c>
      <c r="Q378" s="9">
        <v>6.4377272727272716</v>
      </c>
      <c r="R378" s="11">
        <v>4.754545454545454</v>
      </c>
      <c r="S378" s="6">
        <v>0.48000000000000009</v>
      </c>
      <c r="T378" s="6">
        <v>8.8545454545454552E-3</v>
      </c>
      <c r="U378" s="6">
        <v>4.6890909090909094E-2</v>
      </c>
      <c r="V378" s="6">
        <v>0</v>
      </c>
      <c r="W378" s="6">
        <v>10.500000000000002</v>
      </c>
      <c r="X378" s="6">
        <v>26.863636363636363</v>
      </c>
      <c r="Y378" s="15">
        <v>0.29541764705882356</v>
      </c>
      <c r="Z378" s="15">
        <v>0.38181803278688525</v>
      </c>
      <c r="AA378" s="6">
        <v>0.74210526315789471</v>
      </c>
      <c r="AB378" s="6">
        <v>81.89473684210526</v>
      </c>
      <c r="AC378" s="6">
        <v>1.1736842105263159</v>
      </c>
      <c r="AD378" s="6">
        <v>6.0042105263157906</v>
      </c>
      <c r="AE378" s="6">
        <v>8.1388888888888893</v>
      </c>
      <c r="AF378" s="6">
        <v>0.34263157894736834</v>
      </c>
      <c r="AG378" s="6">
        <v>1.4263157894736844E-2</v>
      </c>
      <c r="AH378" s="6">
        <v>4.863157894736842E-4</v>
      </c>
      <c r="AI378" s="6">
        <v>0.86315789473684201</v>
      </c>
      <c r="AJ378" s="6">
        <v>9.3526315789473671</v>
      </c>
      <c r="AK378">
        <v>9.973684210526315</v>
      </c>
      <c r="AL378">
        <v>3.8545454545454544E-4</v>
      </c>
      <c r="AM378">
        <v>0</v>
      </c>
    </row>
    <row r="379" spans="8:39" x14ac:dyDescent="0.25">
      <c r="H379" t="s">
        <v>191</v>
      </c>
      <c r="I379" t="s">
        <v>178</v>
      </c>
      <c r="J379" t="s">
        <v>965</v>
      </c>
      <c r="K379" t="s">
        <v>1581</v>
      </c>
      <c r="L379" t="s">
        <v>241</v>
      </c>
      <c r="M379" s="6">
        <v>65</v>
      </c>
      <c r="N379" s="9">
        <v>0.24222222222222228</v>
      </c>
      <c r="O379" s="11">
        <v>5.6111111111111107</v>
      </c>
      <c r="P379" s="11">
        <v>34.277777777777779</v>
      </c>
      <c r="Q379" s="9">
        <v>6.7527777777777782</v>
      </c>
      <c r="R379" s="11">
        <v>31.833333333333332</v>
      </c>
      <c r="S379" s="6">
        <v>2.8333333333333335E-2</v>
      </c>
      <c r="T379" s="6">
        <v>4.1555555555555556E-3</v>
      </c>
      <c r="U379" s="6">
        <v>1.1790000000000003</v>
      </c>
      <c r="V379" s="6">
        <v>3.75</v>
      </c>
      <c r="W379" s="6">
        <v>1.0633333333333335</v>
      </c>
      <c r="X379" s="6">
        <v>73.388888888888886</v>
      </c>
      <c r="Y379" s="15">
        <v>1.7250000000000002E-3</v>
      </c>
      <c r="Z379" s="15">
        <v>0</v>
      </c>
      <c r="AA379" s="6">
        <v>0.29700000000000004</v>
      </c>
      <c r="AB379" s="6">
        <v>2.2999999999999998</v>
      </c>
      <c r="AC379" s="6">
        <v>76.400000000000006</v>
      </c>
      <c r="AD379" s="6">
        <v>7.2784999999999993</v>
      </c>
      <c r="AE379" s="6">
        <v>67.95</v>
      </c>
      <c r="AF379" s="6">
        <v>2.6750000000000003E-2</v>
      </c>
      <c r="AG379" s="6">
        <v>9.3750000000000014E-3</v>
      </c>
      <c r="AH379" s="6">
        <v>3.7250000000000004E-3</v>
      </c>
      <c r="AI379" s="6">
        <v>7.2</v>
      </c>
      <c r="AJ379" s="6">
        <v>0.45499999999999996</v>
      </c>
      <c r="AK379">
        <v>118.2</v>
      </c>
      <c r="AL379">
        <v>5.4000000000000001E-4</v>
      </c>
      <c r="AM379">
        <v>9.4444444444444448E-4</v>
      </c>
    </row>
    <row r="380" spans="8:39" x14ac:dyDescent="0.25">
      <c r="H380" t="s">
        <v>191</v>
      </c>
      <c r="I380" t="s">
        <v>191</v>
      </c>
      <c r="J380" t="s">
        <v>966</v>
      </c>
      <c r="K380" t="s">
        <v>1582</v>
      </c>
      <c r="L380" t="s">
        <v>241</v>
      </c>
      <c r="M380" s="6">
        <v>65</v>
      </c>
      <c r="N380" s="9">
        <v>0.38750000000000001</v>
      </c>
      <c r="O380" s="11">
        <v>0.375</v>
      </c>
      <c r="P380" s="11">
        <v>13.637499999999999</v>
      </c>
      <c r="Q380" s="9">
        <v>6.5762499999999999</v>
      </c>
      <c r="R380" s="11">
        <v>12.5625</v>
      </c>
      <c r="S380" s="6">
        <v>1.6937500000000001E-2</v>
      </c>
      <c r="T380" s="6">
        <v>2.3518750000000005E-2</v>
      </c>
      <c r="U380" s="6">
        <v>0.24143750000000003</v>
      </c>
      <c r="V380" s="6">
        <v>3.65625</v>
      </c>
      <c r="W380" s="6">
        <v>0.51124999999999998</v>
      </c>
      <c r="X380" s="6">
        <v>51.25</v>
      </c>
      <c r="Y380" s="15">
        <v>8.0764705882352961E-3</v>
      </c>
      <c r="Z380" s="15">
        <v>1.4176470588235296E-3</v>
      </c>
      <c r="AA380" s="6">
        <v>0.17749999999999999</v>
      </c>
      <c r="AB380" s="6">
        <v>0</v>
      </c>
      <c r="AC380" s="6">
        <v>15</v>
      </c>
      <c r="AD380" s="6">
        <v>6.6224999999999996</v>
      </c>
      <c r="AE380" s="6">
        <v>13.5</v>
      </c>
      <c r="AF380" s="6">
        <v>0</v>
      </c>
      <c r="AG380" s="6">
        <v>4.7325000000000006E-2</v>
      </c>
      <c r="AH380" s="6">
        <v>1.1000000000000001E-2</v>
      </c>
      <c r="AI380" s="6">
        <v>3.7749999999999999</v>
      </c>
      <c r="AJ380" s="6">
        <v>0.27500000000000002</v>
      </c>
      <c r="AK380">
        <v>54.25</v>
      </c>
      <c r="AL380">
        <v>6.9937500000000013E-4</v>
      </c>
      <c r="AM380">
        <v>0</v>
      </c>
    </row>
    <row r="381" spans="8:39" x14ac:dyDescent="0.25">
      <c r="H381" t="s">
        <v>192</v>
      </c>
      <c r="I381" t="s">
        <v>122</v>
      </c>
      <c r="J381" t="s">
        <v>967</v>
      </c>
      <c r="K381" t="s">
        <v>1583</v>
      </c>
      <c r="L381" t="s">
        <v>241</v>
      </c>
      <c r="M381" s="6">
        <v>338</v>
      </c>
      <c r="N381" s="9">
        <v>0.29266666666666663</v>
      </c>
      <c r="O381" s="11">
        <v>6.0666666666666664</v>
      </c>
      <c r="P381" s="11">
        <v>95.266666666666666</v>
      </c>
      <c r="Q381" s="9">
        <v>7.9080000000000004</v>
      </c>
      <c r="R381" s="11">
        <v>109.46666666666667</v>
      </c>
      <c r="S381" s="6">
        <v>0</v>
      </c>
      <c r="T381" s="6">
        <v>1.7413333333333333E-2</v>
      </c>
      <c r="U381" s="6">
        <v>2.9053333333333327E-2</v>
      </c>
      <c r="V381" s="6">
        <v>5.0933333333333337</v>
      </c>
      <c r="W381" s="6">
        <v>1.9333333333333333</v>
      </c>
      <c r="X381" s="6">
        <v>192.8</v>
      </c>
      <c r="Y381" s="15">
        <v>0</v>
      </c>
      <c r="Z381" s="15">
        <v>0</v>
      </c>
      <c r="AA381" s="6">
        <v>1.0666666666666669</v>
      </c>
      <c r="AB381" s="6">
        <v>10.116666666666667</v>
      </c>
      <c r="AC381" s="6">
        <v>72.416666666666671</v>
      </c>
      <c r="AD381" s="6">
        <v>7.4124999999999979</v>
      </c>
      <c r="AE381" s="6">
        <v>74.75</v>
      </c>
      <c r="AF381" s="6">
        <v>3.0833333333333334E-2</v>
      </c>
      <c r="AG381" s="6">
        <v>5.8166666666666665E-2</v>
      </c>
      <c r="AH381" s="6">
        <v>4.1749999999999999E-3</v>
      </c>
      <c r="AI381" s="6">
        <v>5.6749999999999998</v>
      </c>
      <c r="AJ381" s="6">
        <v>2.35</v>
      </c>
      <c r="AK381">
        <v>157.08333333333334</v>
      </c>
      <c r="AL381">
        <v>0</v>
      </c>
      <c r="AM381">
        <v>1.8266666666666668E-3</v>
      </c>
    </row>
    <row r="382" spans="8:39" x14ac:dyDescent="0.25">
      <c r="H382" t="s">
        <v>192</v>
      </c>
      <c r="I382" t="s">
        <v>159</v>
      </c>
      <c r="J382" t="s">
        <v>968</v>
      </c>
      <c r="K382" t="s">
        <v>1584</v>
      </c>
      <c r="L382" t="s">
        <v>241</v>
      </c>
      <c r="M382" s="6">
        <v>338</v>
      </c>
      <c r="N382" s="9">
        <v>0.35874999999999996</v>
      </c>
      <c r="O382" s="11">
        <v>0.125</v>
      </c>
      <c r="P382" s="11">
        <v>84.5625</v>
      </c>
      <c r="Q382" s="9">
        <v>7.973749999999999</v>
      </c>
      <c r="R382" s="11">
        <v>103.6875</v>
      </c>
      <c r="S382" s="6">
        <v>3.1250000000000002E-3</v>
      </c>
      <c r="T382" s="6">
        <v>1.54375E-3</v>
      </c>
      <c r="U382" s="6">
        <v>1.18625E-2</v>
      </c>
      <c r="V382" s="6">
        <v>16.125</v>
      </c>
      <c r="W382" s="6">
        <v>0.36187499999999995</v>
      </c>
      <c r="X382" s="6">
        <v>260.5625</v>
      </c>
      <c r="Y382" s="15">
        <v>0</v>
      </c>
      <c r="Z382" s="15">
        <v>0</v>
      </c>
      <c r="AA382" s="6">
        <v>0.26916666666666672</v>
      </c>
      <c r="AB382" s="6">
        <v>0.5</v>
      </c>
      <c r="AC382" s="6">
        <v>81.916666666666671</v>
      </c>
      <c r="AD382" s="6">
        <v>7.9066666666666663</v>
      </c>
      <c r="AE382" s="6">
        <v>96.166666666666671</v>
      </c>
      <c r="AF382" s="6">
        <v>2.5000000000000001E-3</v>
      </c>
      <c r="AG382" s="6">
        <v>8.4666666666666657E-3</v>
      </c>
      <c r="AH382" s="6">
        <v>1.0916666666666668E-3</v>
      </c>
      <c r="AI382" s="6">
        <v>16.833333333333332</v>
      </c>
      <c r="AJ382" s="6">
        <v>0.54999999999999993</v>
      </c>
      <c r="AK382">
        <v>245</v>
      </c>
      <c r="AL382">
        <v>7.0624999999999996E-5</v>
      </c>
      <c r="AM382">
        <v>6.9125000000000002E-3</v>
      </c>
    </row>
    <row r="383" spans="8:39" x14ac:dyDescent="0.25">
      <c r="H383" t="s">
        <v>192</v>
      </c>
      <c r="I383" t="s">
        <v>192</v>
      </c>
      <c r="J383" t="s">
        <v>969</v>
      </c>
      <c r="K383" t="s">
        <v>1585</v>
      </c>
      <c r="L383" t="s">
        <v>241</v>
      </c>
      <c r="M383" s="6">
        <v>338</v>
      </c>
      <c r="N383" s="9">
        <v>0.36285714285714288</v>
      </c>
      <c r="O383" s="11">
        <v>2.4285714285714284</v>
      </c>
      <c r="P383" s="11">
        <v>82.928571428571431</v>
      </c>
      <c r="Q383" s="9">
        <v>7.8921428571428569</v>
      </c>
      <c r="R383" s="11">
        <v>98.357142857142861</v>
      </c>
      <c r="S383" s="6">
        <v>1.4285714285714287E-2</v>
      </c>
      <c r="T383" s="6">
        <v>1.6928571428571428E-2</v>
      </c>
      <c r="U383" s="6">
        <v>2.2171428571428571E-2</v>
      </c>
      <c r="V383" s="6">
        <v>14.785714285714286</v>
      </c>
      <c r="W383" s="6">
        <v>0.33857142857142858</v>
      </c>
      <c r="X383" s="6">
        <v>157.14285714285714</v>
      </c>
      <c r="Y383" s="15">
        <v>0</v>
      </c>
      <c r="Z383" s="15">
        <v>0</v>
      </c>
      <c r="AA383" s="6">
        <v>0.72499999999999998</v>
      </c>
      <c r="AB383" s="6">
        <v>1.5</v>
      </c>
      <c r="AC383" s="6">
        <v>85.5</v>
      </c>
      <c r="AD383" s="6">
        <v>7.8412499999999996</v>
      </c>
      <c r="AE383" s="6">
        <v>95</v>
      </c>
      <c r="AF383" s="6">
        <v>3.1250000000000002E-3</v>
      </c>
      <c r="AG383" s="6">
        <v>3.7125000000000005E-2</v>
      </c>
      <c r="AH383" s="6">
        <v>1.9625E-2</v>
      </c>
      <c r="AI383" s="6">
        <v>13.25</v>
      </c>
      <c r="AJ383" s="6">
        <v>0.45</v>
      </c>
      <c r="AK383">
        <v>147.75</v>
      </c>
      <c r="AL383">
        <v>4.2857142857142856E-5</v>
      </c>
      <c r="AM383">
        <v>9.0714285714285712E-4</v>
      </c>
    </row>
    <row r="384" spans="8:39" x14ac:dyDescent="0.25">
      <c r="H384" t="s">
        <v>192</v>
      </c>
      <c r="I384" t="s">
        <v>193</v>
      </c>
      <c r="J384" t="s">
        <v>970</v>
      </c>
      <c r="K384" t="s">
        <v>1586</v>
      </c>
      <c r="L384" t="s">
        <v>241</v>
      </c>
      <c r="M384" s="6">
        <v>338</v>
      </c>
      <c r="N384" s="9">
        <v>0.105</v>
      </c>
      <c r="O384" s="11">
        <v>0</v>
      </c>
      <c r="P384" s="11">
        <v>69.5</v>
      </c>
      <c r="Q384" s="9">
        <v>7.6899999999999995</v>
      </c>
      <c r="R384" s="11">
        <v>84</v>
      </c>
      <c r="S384" s="6">
        <v>0</v>
      </c>
      <c r="T384" s="6">
        <v>6.8500000000000002E-3</v>
      </c>
      <c r="U384" s="6">
        <v>4.2499999999999996E-2</v>
      </c>
      <c r="V384" s="6">
        <v>15.5</v>
      </c>
      <c r="W384" s="6">
        <v>0.9850000000000001</v>
      </c>
      <c r="X384" s="6">
        <v>125</v>
      </c>
      <c r="Y384" s="15">
        <v>0</v>
      </c>
      <c r="Z384" s="15">
        <v>0</v>
      </c>
      <c r="AA384" s="6">
        <v>0.27500000000000002</v>
      </c>
      <c r="AB384" s="6">
        <v>1.625</v>
      </c>
      <c r="AC384" s="6">
        <v>78</v>
      </c>
      <c r="AD384" s="6">
        <v>7.6674999999999995</v>
      </c>
      <c r="AE384" s="6">
        <v>92</v>
      </c>
      <c r="AF384" s="6">
        <v>2.6875E-2</v>
      </c>
      <c r="AG384" s="6">
        <v>0.20374999999999999</v>
      </c>
      <c r="AH384" s="6">
        <v>3.5000000000000001E-3</v>
      </c>
      <c r="AI384" s="6">
        <v>15.75</v>
      </c>
      <c r="AJ384" s="6">
        <v>0.96249999999999991</v>
      </c>
      <c r="AK384">
        <v>150.875</v>
      </c>
      <c r="AL384">
        <v>0</v>
      </c>
      <c r="AM384">
        <v>1.65E-3</v>
      </c>
    </row>
    <row r="385" spans="8:39" x14ac:dyDescent="0.25">
      <c r="H385" t="s">
        <v>192</v>
      </c>
      <c r="I385" t="s">
        <v>204</v>
      </c>
      <c r="J385" t="s">
        <v>971</v>
      </c>
      <c r="K385" t="s">
        <v>1587</v>
      </c>
      <c r="L385" t="s">
        <v>241</v>
      </c>
      <c r="M385" s="6">
        <v>338</v>
      </c>
      <c r="N385" s="9">
        <v>0.26571428571428574</v>
      </c>
      <c r="O385" s="11">
        <v>1.5714285714285714</v>
      </c>
      <c r="P385" s="11">
        <v>120.85714285714286</v>
      </c>
      <c r="Q385" s="9">
        <v>7.9557142857142855</v>
      </c>
      <c r="R385" s="11">
        <v>126.28571428571429</v>
      </c>
      <c r="S385" s="6">
        <v>0</v>
      </c>
      <c r="T385" s="6">
        <v>5.9000000000000007E-3</v>
      </c>
      <c r="U385" s="6">
        <v>2.5192857142857145E-2</v>
      </c>
      <c r="V385" s="6">
        <v>16.571428571428573</v>
      </c>
      <c r="W385" s="6">
        <v>1.3785714285714286</v>
      </c>
      <c r="X385" s="6">
        <v>190.92857142857142</v>
      </c>
      <c r="Y385" s="15">
        <v>0</v>
      </c>
      <c r="Z385" s="15">
        <v>0</v>
      </c>
      <c r="AA385" s="6">
        <v>0.42000000000000004</v>
      </c>
      <c r="AB385" s="6">
        <v>2.8</v>
      </c>
      <c r="AC385" s="6">
        <v>123.7</v>
      </c>
      <c r="AD385" s="6">
        <v>7.910000000000001</v>
      </c>
      <c r="AE385" s="6">
        <v>132.4</v>
      </c>
      <c r="AF385" s="6">
        <v>2.3000000000000003E-2</v>
      </c>
      <c r="AG385" s="6">
        <v>0.11386000000000003</v>
      </c>
      <c r="AH385" s="6">
        <v>3.1600000000000005E-3</v>
      </c>
      <c r="AI385" s="6">
        <v>15.2</v>
      </c>
      <c r="AJ385" s="6">
        <v>1.37</v>
      </c>
      <c r="AK385">
        <v>201.4</v>
      </c>
      <c r="AL385">
        <v>0</v>
      </c>
      <c r="AM385">
        <v>4.9500000000000004E-3</v>
      </c>
    </row>
    <row r="386" spans="8:39" x14ac:dyDescent="0.25">
      <c r="H386" t="s">
        <v>192</v>
      </c>
      <c r="I386" t="s">
        <v>204</v>
      </c>
      <c r="J386" t="s">
        <v>972</v>
      </c>
      <c r="K386" t="s">
        <v>1588</v>
      </c>
      <c r="L386" t="s">
        <v>241</v>
      </c>
      <c r="M386" s="6">
        <v>338</v>
      </c>
      <c r="N386" s="9">
        <v>0.22250000000000003</v>
      </c>
      <c r="O386" s="11">
        <v>7.2750000000000004</v>
      </c>
      <c r="P386" s="11">
        <v>41.375</v>
      </c>
      <c r="Q386" s="9">
        <v>7.1100000000000012</v>
      </c>
      <c r="R386" s="11">
        <v>56.6875</v>
      </c>
      <c r="S386" s="6">
        <v>0</v>
      </c>
      <c r="T386" s="6">
        <v>3.7562499999999999E-2</v>
      </c>
      <c r="U386" s="6">
        <v>5.9693750000000018E-2</v>
      </c>
      <c r="V386" s="6">
        <v>11.75</v>
      </c>
      <c r="W386" s="6">
        <v>2.9624999999999999</v>
      </c>
      <c r="X386" s="6">
        <v>152.8125</v>
      </c>
      <c r="Y386" s="15">
        <v>0</v>
      </c>
      <c r="Z386" s="15">
        <v>0</v>
      </c>
      <c r="AA386" s="6">
        <v>0.2</v>
      </c>
      <c r="AB386" s="6">
        <v>10.5</v>
      </c>
      <c r="AC386" s="6">
        <v>35.200000000000003</v>
      </c>
      <c r="AD386" s="6">
        <v>6.9700000000000006</v>
      </c>
      <c r="AE386" s="6">
        <v>41.5</v>
      </c>
      <c r="AF386" s="6">
        <v>1.2E-2</v>
      </c>
      <c r="AG386" s="6">
        <v>4.07E-2</v>
      </c>
      <c r="AH386" s="6">
        <v>1.7500000000000005E-2</v>
      </c>
      <c r="AI386" s="6">
        <v>10.5</v>
      </c>
      <c r="AJ386" s="6">
        <v>3.8699999999999997</v>
      </c>
      <c r="AK386">
        <v>132.6</v>
      </c>
      <c r="AL386">
        <v>7.2749999999999996E-4</v>
      </c>
      <c r="AM386">
        <v>3.75625E-3</v>
      </c>
    </row>
    <row r="387" spans="8:39" x14ac:dyDescent="0.25">
      <c r="H387" t="s">
        <v>492</v>
      </c>
      <c r="I387" t="s">
        <v>492</v>
      </c>
      <c r="J387" t="s">
        <v>973</v>
      </c>
      <c r="K387" t="s">
        <v>1589</v>
      </c>
      <c r="L387" t="s">
        <v>579</v>
      </c>
      <c r="M387" s="6">
        <v>697</v>
      </c>
      <c r="N387" s="9">
        <v>0.37333333333333335</v>
      </c>
      <c r="O387" s="11">
        <v>16.087179487179487</v>
      </c>
      <c r="P387" s="11">
        <v>71.717948717948715</v>
      </c>
      <c r="Q387" s="9">
        <v>7.7364102564102568</v>
      </c>
      <c r="R387" s="11">
        <v>82.15384615384616</v>
      </c>
      <c r="S387" s="6">
        <v>2.2717948717948726E-2</v>
      </c>
      <c r="T387" s="6">
        <v>6.1000000000000004E-3</v>
      </c>
      <c r="U387" s="6">
        <v>1.0131538461538466E-2</v>
      </c>
      <c r="V387" s="6">
        <v>1.7435897435897436</v>
      </c>
      <c r="W387" s="6">
        <v>4.0984615384615388</v>
      </c>
      <c r="X387" s="6">
        <v>119.7948717948718</v>
      </c>
      <c r="Y387" s="15">
        <v>0.14424015151515154</v>
      </c>
      <c r="Z387" s="15">
        <v>4.6725643564356427E-2</v>
      </c>
      <c r="AA387" s="6">
        <v>0.84000000000000019</v>
      </c>
      <c r="AB387" s="6">
        <v>31.94736842105263</v>
      </c>
      <c r="AC387" s="6">
        <v>93.457894736842093</v>
      </c>
      <c r="AD387" s="6">
        <v>7.9847368421052609</v>
      </c>
      <c r="AE387" s="6">
        <v>98.416666666666671</v>
      </c>
      <c r="AF387" s="6">
        <v>4.5894736842105273E-2</v>
      </c>
      <c r="AG387" s="6">
        <v>1.7652631578947375E-2</v>
      </c>
      <c r="AH387" s="6">
        <v>2.1182352941176469E-3</v>
      </c>
      <c r="AI387" s="6">
        <v>3.2784210526315785</v>
      </c>
      <c r="AJ387" s="6">
        <v>6.4611111111111112</v>
      </c>
      <c r="AK387">
        <v>139.11764705882354</v>
      </c>
      <c r="AL387">
        <v>7.2820512820512818E-5</v>
      </c>
      <c r="AM387">
        <v>0</v>
      </c>
    </row>
    <row r="388" spans="8:39" x14ac:dyDescent="0.25">
      <c r="H388" t="s">
        <v>492</v>
      </c>
      <c r="I388" t="s">
        <v>493</v>
      </c>
      <c r="J388" t="s">
        <v>973</v>
      </c>
      <c r="K388" t="s">
        <v>1589</v>
      </c>
      <c r="L388" t="s">
        <v>579</v>
      </c>
      <c r="M388" s="6">
        <v>697</v>
      </c>
      <c r="N388" s="9">
        <v>0.37333333333333335</v>
      </c>
      <c r="O388" s="11">
        <v>16.087179487179487</v>
      </c>
      <c r="P388" s="11">
        <v>71.717948717948715</v>
      </c>
      <c r="Q388" s="9">
        <v>7.7364102564102568</v>
      </c>
      <c r="R388" s="11">
        <v>82.15384615384616</v>
      </c>
      <c r="S388" s="6">
        <v>2.2717948717948726E-2</v>
      </c>
      <c r="T388" s="6">
        <v>6.1000000000000004E-3</v>
      </c>
      <c r="U388" s="6">
        <v>1.0131538461538466E-2</v>
      </c>
      <c r="V388" s="6">
        <v>1.7435897435897436</v>
      </c>
      <c r="W388" s="6">
        <v>4.0984615384615388</v>
      </c>
      <c r="X388" s="6">
        <v>119.7948717948718</v>
      </c>
      <c r="Y388" s="15">
        <v>0.14424015151515154</v>
      </c>
      <c r="Z388" s="15">
        <v>4.6725643564356427E-2</v>
      </c>
      <c r="AA388" s="6">
        <v>0.84000000000000019</v>
      </c>
      <c r="AB388" s="6">
        <v>31.94736842105263</v>
      </c>
      <c r="AC388" s="6">
        <v>93.457894736842093</v>
      </c>
      <c r="AD388" s="6">
        <v>7.9847368421052609</v>
      </c>
      <c r="AE388" s="6">
        <v>98.416666666666671</v>
      </c>
      <c r="AF388" s="6">
        <v>4.5894736842105273E-2</v>
      </c>
      <c r="AG388" s="6">
        <v>1.7652631578947375E-2</v>
      </c>
      <c r="AH388" s="6">
        <v>2.1182352941176469E-3</v>
      </c>
      <c r="AI388" s="6">
        <v>3.2784210526315785</v>
      </c>
      <c r="AJ388" s="6">
        <v>6.4611111111111112</v>
      </c>
      <c r="AK388">
        <v>139.11764705882354</v>
      </c>
      <c r="AL388">
        <v>7.2820512820512818E-5</v>
      </c>
      <c r="AM388">
        <v>0</v>
      </c>
    </row>
    <row r="389" spans="8:39" x14ac:dyDescent="0.25">
      <c r="H389" t="s">
        <v>495</v>
      </c>
      <c r="I389" t="s">
        <v>495</v>
      </c>
      <c r="J389" t="s">
        <v>974</v>
      </c>
      <c r="K389" t="s">
        <v>1590</v>
      </c>
      <c r="L389" t="s">
        <v>579</v>
      </c>
      <c r="M389" s="6">
        <v>84</v>
      </c>
      <c r="N389" s="9">
        <v>0.28095238095238112</v>
      </c>
      <c r="O389" s="11">
        <v>9.7952380952380942</v>
      </c>
      <c r="P389" s="11">
        <v>151.9047619047619</v>
      </c>
      <c r="Q389" s="9">
        <v>8.0885714285714272</v>
      </c>
      <c r="R389" s="11">
        <v>161.52380952380952</v>
      </c>
      <c r="S389" s="6">
        <v>1.4285714285714286E-3</v>
      </c>
      <c r="T389" s="6">
        <v>3.4047619047619052E-3</v>
      </c>
      <c r="U389" s="6">
        <v>2.514285714285715E-3</v>
      </c>
      <c r="V389" s="6">
        <v>2.9095238095238094</v>
      </c>
      <c r="W389" s="6">
        <v>2.9571428571428573</v>
      </c>
      <c r="X389" s="6">
        <v>212.71428571428572</v>
      </c>
      <c r="Y389" s="15">
        <v>3.0576190476190476E-2</v>
      </c>
      <c r="Z389" s="15">
        <v>2.0274999999999998E-2</v>
      </c>
      <c r="AA389" s="6">
        <v>0.29333333333333339</v>
      </c>
      <c r="AB389" s="6">
        <v>15.833333333333334</v>
      </c>
      <c r="AC389" s="6">
        <v>137.75</v>
      </c>
      <c r="AD389" s="6">
        <v>8.0024999999999995</v>
      </c>
      <c r="AE389" s="6">
        <v>149.66666666666666</v>
      </c>
      <c r="AF389" s="6">
        <v>2.5000000000000001E-3</v>
      </c>
      <c r="AG389" s="6">
        <v>6.2916666666666676E-3</v>
      </c>
      <c r="AH389" s="6">
        <v>1.3333333333333333E-3</v>
      </c>
      <c r="AI389" s="6">
        <v>3.9250000000000003</v>
      </c>
      <c r="AJ389" s="6">
        <v>2.9166666666666661</v>
      </c>
      <c r="AK389">
        <v>199.75</v>
      </c>
      <c r="AL389">
        <v>0</v>
      </c>
      <c r="AM389">
        <v>0</v>
      </c>
    </row>
    <row r="390" spans="8:39" x14ac:dyDescent="0.25">
      <c r="H390" t="s">
        <v>496</v>
      </c>
      <c r="I390" t="s">
        <v>496</v>
      </c>
      <c r="J390" t="s">
        <v>975</v>
      </c>
      <c r="K390" t="s">
        <v>1591</v>
      </c>
      <c r="L390" t="s">
        <v>579</v>
      </c>
      <c r="M390" s="6">
        <v>160</v>
      </c>
      <c r="N390" s="9">
        <v>0.42913043478260876</v>
      </c>
      <c r="O390" s="11">
        <v>45.756521739130442</v>
      </c>
      <c r="P390" s="11">
        <v>6.252173913043479</v>
      </c>
      <c r="Q390" s="9">
        <v>6.5869565217391317</v>
      </c>
      <c r="R390" s="11">
        <v>8.3260869565217384</v>
      </c>
      <c r="S390" s="6">
        <v>6.8913043478260883E-2</v>
      </c>
      <c r="T390" s="6">
        <v>6.7391304347826086E-4</v>
      </c>
      <c r="U390" s="6">
        <v>0.28492173913043478</v>
      </c>
      <c r="V390" s="6">
        <v>1.9086956521739129</v>
      </c>
      <c r="W390" s="6">
        <v>4.9304347826086952</v>
      </c>
      <c r="X390" s="6">
        <v>37.869565217391305</v>
      </c>
      <c r="Y390" s="15">
        <v>3.038678571428571E-2</v>
      </c>
      <c r="Z390" s="15">
        <v>2.2512777777777777E-2</v>
      </c>
      <c r="AA390" s="6">
        <v>0.3686666666666667</v>
      </c>
      <c r="AB390" s="6">
        <v>53.466666666666669</v>
      </c>
      <c r="AC390" s="6">
        <v>6.8666666666666663</v>
      </c>
      <c r="AD390" s="6">
        <v>6.3620000000000001</v>
      </c>
      <c r="AE390" s="6">
        <v>5.8426666666666671</v>
      </c>
      <c r="AF390" s="6">
        <v>8.4066666666666678E-2</v>
      </c>
      <c r="AG390" s="6">
        <v>2.1933333333333332E-3</v>
      </c>
      <c r="AH390" s="6">
        <v>4.3333333333333337E-4</v>
      </c>
      <c r="AI390" s="6">
        <v>2.6133333333333337</v>
      </c>
      <c r="AJ390" s="6">
        <v>4.8071428571428578</v>
      </c>
      <c r="AK390">
        <v>30.8</v>
      </c>
      <c r="AL390">
        <v>2.7217391304347824E-4</v>
      </c>
      <c r="AM390">
        <v>0</v>
      </c>
    </row>
    <row r="391" spans="8:39" x14ac:dyDescent="0.25">
      <c r="H391" t="s">
        <v>497</v>
      </c>
      <c r="I391" t="s">
        <v>497</v>
      </c>
      <c r="J391" t="s">
        <v>725</v>
      </c>
      <c r="K391" t="s">
        <v>1355</v>
      </c>
      <c r="L391" t="s">
        <v>579</v>
      </c>
      <c r="M391" s="6">
        <v>7366</v>
      </c>
      <c r="N391" s="9">
        <v>0.34730434782608699</v>
      </c>
      <c r="O391" s="11">
        <v>0.96565217391304348</v>
      </c>
      <c r="P391" s="11">
        <v>20.834782608695651</v>
      </c>
      <c r="Q391" s="9">
        <v>7.331782608695649</v>
      </c>
      <c r="R391" s="11">
        <v>23.14782608695652</v>
      </c>
      <c r="S391" s="6">
        <v>1.7039130434782605E-2</v>
      </c>
      <c r="T391" s="6">
        <v>6.4717391304347843E-3</v>
      </c>
      <c r="U391" s="6">
        <v>3.5806217391304337E-2</v>
      </c>
      <c r="V391" s="6">
        <v>1.2117391304347827</v>
      </c>
      <c r="W391" s="6">
        <v>1.9704347826086961</v>
      </c>
      <c r="X391" s="6">
        <v>56.543478260869563</v>
      </c>
      <c r="Y391" s="15">
        <v>2.8444322580645161E-2</v>
      </c>
      <c r="Z391" s="15">
        <v>2.6809308510638299E-2</v>
      </c>
      <c r="AA391" s="6">
        <v>0.66543478260869537</v>
      </c>
      <c r="AB391" s="6">
        <v>20.826086956521738</v>
      </c>
      <c r="AC391" s="6">
        <v>2.6302173913043472</v>
      </c>
      <c r="AD391" s="6">
        <v>6.2313043478260841</v>
      </c>
      <c r="AE391" s="6">
        <v>2.2555555555555555</v>
      </c>
      <c r="AF391" s="6">
        <v>7.5434782608695614E-2</v>
      </c>
      <c r="AG391" s="6">
        <v>2.2586956521739081E-2</v>
      </c>
      <c r="AH391" s="6">
        <v>4.5408695652173897E-3</v>
      </c>
      <c r="AI391" s="6">
        <v>1.8108695652173914</v>
      </c>
      <c r="AJ391" s="6">
        <v>3.3268292682926819</v>
      </c>
      <c r="AK391">
        <v>29.456521739130434</v>
      </c>
      <c r="AL391">
        <v>2.853913043478262E-4</v>
      </c>
      <c r="AM391">
        <v>0</v>
      </c>
    </row>
    <row r="392" spans="8:39" x14ac:dyDescent="0.25">
      <c r="H392" t="s">
        <v>498</v>
      </c>
      <c r="I392" t="s">
        <v>498</v>
      </c>
      <c r="J392" t="s">
        <v>639</v>
      </c>
      <c r="K392" t="s">
        <v>1592</v>
      </c>
      <c r="L392" t="s">
        <v>579</v>
      </c>
      <c r="M392" s="6">
        <v>206</v>
      </c>
      <c r="N392" s="9">
        <v>0.31657894736842102</v>
      </c>
      <c r="O392" s="11">
        <v>13.826315789473684</v>
      </c>
      <c r="P392" s="11">
        <v>4.5131578947368425</v>
      </c>
      <c r="Q392" s="9">
        <v>6.6457894736842116</v>
      </c>
      <c r="R392" s="11">
        <v>2.5973684210526313</v>
      </c>
      <c r="S392" s="6">
        <v>3.9578947368421068E-2</v>
      </c>
      <c r="T392" s="6">
        <v>5.0263157894736836E-4</v>
      </c>
      <c r="U392" s="6">
        <v>1.153684210526316E-2</v>
      </c>
      <c r="V392" s="6">
        <v>0.49210526315789471</v>
      </c>
      <c r="W392" s="6">
        <v>3.9636842105263166</v>
      </c>
      <c r="X392" s="6">
        <v>23.221052631578946</v>
      </c>
      <c r="Y392" s="15">
        <v>0.17882537735849055</v>
      </c>
      <c r="Z392" s="15">
        <v>0.18330399999999999</v>
      </c>
      <c r="AA392" s="6">
        <v>0.60000000000000009</v>
      </c>
      <c r="AB392" s="6">
        <v>43.277777777777779</v>
      </c>
      <c r="AC392" s="6">
        <v>2.9333333333333331</v>
      </c>
      <c r="AD392" s="6">
        <v>6.4572222222222191</v>
      </c>
      <c r="AE392" s="6">
        <v>4.1705882352941179</v>
      </c>
      <c r="AF392" s="6">
        <v>2.9333333333333329E-2</v>
      </c>
      <c r="AG392" s="6">
        <v>1.1722222222222221E-3</v>
      </c>
      <c r="AH392" s="6">
        <v>5.0000000000000001E-4</v>
      </c>
      <c r="AI392" s="6">
        <v>1.322222222222222</v>
      </c>
      <c r="AJ392" s="6">
        <v>6.2888888888888905</v>
      </c>
      <c r="AK392">
        <v>14.5</v>
      </c>
      <c r="AL392">
        <v>5.2631578947368424E-5</v>
      </c>
      <c r="AM392">
        <v>0</v>
      </c>
    </row>
    <row r="393" spans="8:39" x14ac:dyDescent="0.25">
      <c r="H393" t="s">
        <v>498</v>
      </c>
      <c r="I393" t="s">
        <v>499</v>
      </c>
      <c r="J393" t="s">
        <v>639</v>
      </c>
      <c r="K393" t="s">
        <v>1592</v>
      </c>
      <c r="L393" t="s">
        <v>579</v>
      </c>
      <c r="M393" s="6">
        <v>206</v>
      </c>
      <c r="N393" s="9">
        <v>0.31657894736842102</v>
      </c>
      <c r="O393" s="11">
        <v>13.826315789473684</v>
      </c>
      <c r="P393" s="11">
        <v>4.5131578947368425</v>
      </c>
      <c r="Q393" s="9">
        <v>6.6457894736842116</v>
      </c>
      <c r="R393" s="11">
        <v>2.5973684210526313</v>
      </c>
      <c r="S393" s="6">
        <v>3.9578947368421068E-2</v>
      </c>
      <c r="T393" s="6">
        <v>5.0263157894736836E-4</v>
      </c>
      <c r="U393" s="6">
        <v>1.153684210526316E-2</v>
      </c>
      <c r="V393" s="6">
        <v>0.49210526315789471</v>
      </c>
      <c r="W393" s="6">
        <v>3.9636842105263166</v>
      </c>
      <c r="X393" s="6">
        <v>23.221052631578946</v>
      </c>
      <c r="Y393" s="15">
        <v>0.17882537735849055</v>
      </c>
      <c r="Z393" s="15">
        <v>0.18330399999999999</v>
      </c>
      <c r="AA393" s="6">
        <v>0.60000000000000009</v>
      </c>
      <c r="AB393" s="6">
        <v>43.277777777777779</v>
      </c>
      <c r="AC393" s="6">
        <v>2.9333333333333331</v>
      </c>
      <c r="AD393" s="6">
        <v>6.4572222222222191</v>
      </c>
      <c r="AE393" s="6">
        <v>4.1705882352941179</v>
      </c>
      <c r="AF393" s="6">
        <v>2.9333333333333329E-2</v>
      </c>
      <c r="AG393" s="6">
        <v>1.1722222222222221E-3</v>
      </c>
      <c r="AH393" s="6">
        <v>5.0000000000000001E-4</v>
      </c>
      <c r="AI393" s="6">
        <v>1.322222222222222</v>
      </c>
      <c r="AJ393" s="6">
        <v>6.2888888888888905</v>
      </c>
      <c r="AK393">
        <v>14.5</v>
      </c>
      <c r="AL393">
        <v>5.2631578947368424E-5</v>
      </c>
      <c r="AM393">
        <v>0</v>
      </c>
    </row>
    <row r="394" spans="8:39" x14ac:dyDescent="0.25">
      <c r="H394" t="s">
        <v>500</v>
      </c>
      <c r="I394" t="s">
        <v>500</v>
      </c>
      <c r="J394" t="s">
        <v>976</v>
      </c>
      <c r="K394" t="s">
        <v>1593</v>
      </c>
      <c r="L394" t="s">
        <v>579</v>
      </c>
      <c r="M394" s="6">
        <v>1866</v>
      </c>
      <c r="N394" s="9">
        <v>0.56366666666666665</v>
      </c>
      <c r="O394" s="11">
        <v>14.126666666666667</v>
      </c>
      <c r="P394" s="11">
        <v>6.6666666666666661</v>
      </c>
      <c r="Q394" s="9">
        <v>6.5823333333333336</v>
      </c>
      <c r="R394" s="11">
        <v>6.333333333333333</v>
      </c>
      <c r="S394" s="6">
        <v>0.14693333333333333</v>
      </c>
      <c r="T394" s="6">
        <v>1.1046666666666668E-2</v>
      </c>
      <c r="U394" s="6">
        <v>0.22125</v>
      </c>
      <c r="V394" s="6">
        <v>0.90333333333333343</v>
      </c>
      <c r="W394" s="6">
        <v>4.0740000000000007</v>
      </c>
      <c r="X394" s="6">
        <v>37.133333333333333</v>
      </c>
      <c r="Y394" s="15">
        <v>0.1495979411764706</v>
      </c>
      <c r="Z394" s="15">
        <v>0.22940467741935486</v>
      </c>
      <c r="AA394" s="6">
        <v>0.69</v>
      </c>
      <c r="AB394" s="6">
        <v>47.473684210526315</v>
      </c>
      <c r="AC394" s="6">
        <v>5.0386486486486488</v>
      </c>
      <c r="AD394" s="6">
        <v>6.5756756756756749</v>
      </c>
      <c r="AE394" s="6">
        <v>7.3769999999999998</v>
      </c>
      <c r="AF394" s="6">
        <v>0.28621621621621623</v>
      </c>
      <c r="AG394" s="6">
        <v>2.2378378378378389E-2</v>
      </c>
      <c r="AH394" s="6">
        <v>2.5134571428571433E-2</v>
      </c>
      <c r="AI394" s="6">
        <v>3.2581578947368417</v>
      </c>
      <c r="AJ394" s="6">
        <v>7.1391891891891888</v>
      </c>
      <c r="AK394">
        <v>36.25714285714286</v>
      </c>
      <c r="AL394">
        <v>5.3733333333333346E-4</v>
      </c>
      <c r="AM394">
        <v>0</v>
      </c>
    </row>
    <row r="395" spans="8:39" x14ac:dyDescent="0.25">
      <c r="H395" t="s">
        <v>501</v>
      </c>
      <c r="I395" t="s">
        <v>501</v>
      </c>
      <c r="J395" t="s">
        <v>977</v>
      </c>
      <c r="K395" t="s">
        <v>1594</v>
      </c>
      <c r="L395" t="s">
        <v>579</v>
      </c>
      <c r="M395" s="6">
        <v>49</v>
      </c>
      <c r="N395" s="9">
        <v>0.93047619047619046</v>
      </c>
      <c r="O395" s="11">
        <v>90.761904761904759</v>
      </c>
      <c r="P395" s="11">
        <v>12.21904761904762</v>
      </c>
      <c r="Q395" s="9">
        <v>6.816190476190477</v>
      </c>
      <c r="R395" s="11">
        <v>18.600000000000001</v>
      </c>
      <c r="S395" s="6">
        <v>0.32047619047619047</v>
      </c>
      <c r="T395" s="6">
        <v>2.3419047619047617E-2</v>
      </c>
      <c r="U395" s="6">
        <v>1.6900000000000005E-2</v>
      </c>
      <c r="V395" s="6">
        <v>3.1380952380952385</v>
      </c>
      <c r="W395" s="6">
        <v>14.547619047619047</v>
      </c>
      <c r="X395" s="6">
        <v>102.9047619047619</v>
      </c>
      <c r="Y395" s="15">
        <v>0.23463267326732673</v>
      </c>
      <c r="Z395" s="15">
        <v>0.18677014925373131</v>
      </c>
      <c r="AA395" s="6">
        <v>1.0120689655172415</v>
      </c>
      <c r="AB395" s="6">
        <v>96.551724137931032</v>
      </c>
      <c r="AC395" s="6">
        <v>6.9279999999999999</v>
      </c>
      <c r="AD395" s="6">
        <v>6.454827586206898</v>
      </c>
      <c r="AE395" s="6">
        <v>12.846153846153847</v>
      </c>
      <c r="AF395" s="6">
        <v>0.25040000000000001</v>
      </c>
      <c r="AG395" s="6">
        <v>1.2276000000000004E-2</v>
      </c>
      <c r="AH395" s="6">
        <v>9.0617391304347837E-3</v>
      </c>
      <c r="AI395" s="6">
        <v>3.622399999999999</v>
      </c>
      <c r="AJ395" s="6">
        <v>11.349999999999998</v>
      </c>
      <c r="AK395">
        <v>60.84</v>
      </c>
      <c r="AL395">
        <v>2.7142857142857141E-5</v>
      </c>
      <c r="AM395">
        <v>0</v>
      </c>
    </row>
    <row r="396" spans="8:39" x14ac:dyDescent="0.25">
      <c r="H396" t="s">
        <v>502</v>
      </c>
      <c r="I396" t="s">
        <v>502</v>
      </c>
      <c r="J396" t="s">
        <v>502</v>
      </c>
      <c r="K396" t="s">
        <v>1595</v>
      </c>
      <c r="L396" t="s">
        <v>579</v>
      </c>
      <c r="M396" s="6">
        <v>107</v>
      </c>
      <c r="N396" s="9">
        <v>0.33347826086956517</v>
      </c>
      <c r="O396" s="11">
        <v>22.413043478260871</v>
      </c>
      <c r="P396" s="11">
        <v>47.478260869565219</v>
      </c>
      <c r="Q396" s="9">
        <v>7.4095652173913038</v>
      </c>
      <c r="R396" s="11">
        <v>51.913043478260867</v>
      </c>
      <c r="S396" s="6">
        <v>4.5347826086956519E-2</v>
      </c>
      <c r="T396" s="6">
        <v>6.7173913043478261E-3</v>
      </c>
      <c r="U396" s="6">
        <v>2.7747826086956535E-2</v>
      </c>
      <c r="V396" s="6">
        <v>4.6130434782608694</v>
      </c>
      <c r="W396" s="6">
        <v>4.7608695652173916</v>
      </c>
      <c r="X396" s="6">
        <v>76.521739130434781</v>
      </c>
      <c r="Y396" s="15">
        <v>5.339358974358973E-2</v>
      </c>
      <c r="Z396" s="15">
        <v>3.6459999999999992E-2</v>
      </c>
      <c r="AA396" s="6">
        <v>1.0969230769230769</v>
      </c>
      <c r="AB396" s="6">
        <v>26.076923076923077</v>
      </c>
      <c r="AC396" s="6">
        <v>50.569230769230778</v>
      </c>
      <c r="AD396" s="6">
        <v>7.6223076923076913</v>
      </c>
      <c r="AE396" s="6">
        <v>52.909090909090907</v>
      </c>
      <c r="AF396" s="6">
        <v>4.0615384615384616E-2</v>
      </c>
      <c r="AG396" s="6">
        <v>1.0230769230769229E-2</v>
      </c>
      <c r="AH396" s="6">
        <v>1.5384615384615385E-3</v>
      </c>
      <c r="AI396" s="6">
        <v>4.5615384615384622</v>
      </c>
      <c r="AJ396" s="6">
        <v>3.7384615384615381</v>
      </c>
      <c r="AK396">
        <v>78.769230769230774</v>
      </c>
      <c r="AL396">
        <v>8.1304347826086949E-5</v>
      </c>
      <c r="AM396">
        <v>0</v>
      </c>
    </row>
    <row r="397" spans="8:39" x14ac:dyDescent="0.25">
      <c r="H397" t="s">
        <v>194</v>
      </c>
      <c r="I397" t="s">
        <v>194</v>
      </c>
      <c r="J397" t="s">
        <v>978</v>
      </c>
      <c r="K397" t="s">
        <v>1596</v>
      </c>
      <c r="L397" t="s">
        <v>241</v>
      </c>
      <c r="M397" s="6">
        <v>201</v>
      </c>
      <c r="N397" s="9">
        <v>0.17785714285714288</v>
      </c>
      <c r="O397" s="11">
        <v>1.2857142857142858</v>
      </c>
      <c r="P397" s="11">
        <v>174.57142857142858</v>
      </c>
      <c r="Q397" s="9">
        <v>8.2528571428571436</v>
      </c>
      <c r="R397" s="11">
        <v>99.142857142857139</v>
      </c>
      <c r="S397" s="6">
        <v>0</v>
      </c>
      <c r="T397" s="6">
        <v>2.9285714285714283E-4</v>
      </c>
      <c r="U397" s="6">
        <v>2.7071428571428569E-2</v>
      </c>
      <c r="V397" s="6">
        <v>12.285714285714286</v>
      </c>
      <c r="W397" s="6">
        <v>2.464285714285714</v>
      </c>
      <c r="X397" s="6">
        <v>270.14285714285717</v>
      </c>
      <c r="Y397" s="15">
        <v>5.7583333333333332E-3</v>
      </c>
      <c r="Z397" s="15">
        <v>0</v>
      </c>
      <c r="AA397" s="6">
        <v>0.14500000000000002</v>
      </c>
      <c r="AB397" s="6">
        <v>2</v>
      </c>
      <c r="AC397" s="6">
        <v>168.75</v>
      </c>
      <c r="AD397" s="6">
        <v>8.2308333333333348</v>
      </c>
      <c r="AE397" s="6">
        <v>90</v>
      </c>
      <c r="AF397" s="6">
        <v>1.4166666666666668E-2</v>
      </c>
      <c r="AG397" s="6">
        <v>1.0666666666666666E-2</v>
      </c>
      <c r="AH397" s="6">
        <v>9.1666666666666676E-4</v>
      </c>
      <c r="AI397" s="6">
        <v>13.416666666666666</v>
      </c>
      <c r="AJ397" s="6">
        <v>2.1416666666666671</v>
      </c>
      <c r="AK397">
        <v>302.66666666666669</v>
      </c>
      <c r="AL397">
        <v>0</v>
      </c>
      <c r="AM397">
        <v>0</v>
      </c>
    </row>
    <row r="398" spans="8:39" x14ac:dyDescent="0.25">
      <c r="H398" t="s">
        <v>504</v>
      </c>
      <c r="I398" t="s">
        <v>504</v>
      </c>
      <c r="J398" t="s">
        <v>696</v>
      </c>
      <c r="K398" t="s">
        <v>1597</v>
      </c>
      <c r="L398" t="s">
        <v>579</v>
      </c>
      <c r="M398" s="6">
        <v>526</v>
      </c>
      <c r="N398" s="9">
        <v>0.59185714285714297</v>
      </c>
      <c r="O398" s="11">
        <v>2.1485714285714286</v>
      </c>
      <c r="P398" s="11">
        <v>7.3157142857142841</v>
      </c>
      <c r="Q398" s="9">
        <v>7.0394285714285685</v>
      </c>
      <c r="R398" s="11">
        <v>44.90281690140845</v>
      </c>
      <c r="S398" s="6">
        <v>0.22070422535211268</v>
      </c>
      <c r="T398" s="6">
        <v>4.3521126760563376E-3</v>
      </c>
      <c r="U398" s="6">
        <v>1.3345070422535214E-3</v>
      </c>
      <c r="V398" s="6">
        <v>25.59295774647887</v>
      </c>
      <c r="W398" s="6">
        <v>1.4183098591549299</v>
      </c>
      <c r="X398" s="6">
        <v>229.76428571428571</v>
      </c>
      <c r="Y398" s="15">
        <v>0.20053522012578617</v>
      </c>
      <c r="Z398" s="15">
        <v>3.6930508474576268E-2</v>
      </c>
      <c r="AA398" s="6">
        <v>1.7160975609756091</v>
      </c>
      <c r="AB398" s="6">
        <v>169.7560975609756</v>
      </c>
      <c r="AC398" s="6">
        <v>1.9290243902439026</v>
      </c>
      <c r="AD398" s="6">
        <v>5.6556097560975651</v>
      </c>
      <c r="AE398" s="6">
        <v>46.130434782608695</v>
      </c>
      <c r="AF398" s="6">
        <v>0.32380952380952377</v>
      </c>
      <c r="AG398" s="6">
        <v>1.7238095238095236E-2</v>
      </c>
      <c r="AH398" s="6">
        <v>4.3240000000000015E-3</v>
      </c>
      <c r="AI398" s="6">
        <v>21.656341463414638</v>
      </c>
      <c r="AJ398" s="6">
        <v>9.3749999999999982</v>
      </c>
      <c r="AK398">
        <v>360.07692307692309</v>
      </c>
      <c r="AL398">
        <v>7.6056338028169015E-6</v>
      </c>
      <c r="AM398">
        <v>0</v>
      </c>
    </row>
    <row r="399" spans="8:39" x14ac:dyDescent="0.25">
      <c r="H399" t="s">
        <v>504</v>
      </c>
      <c r="I399" t="s">
        <v>505</v>
      </c>
      <c r="J399" t="s">
        <v>696</v>
      </c>
      <c r="K399" t="s">
        <v>1597</v>
      </c>
      <c r="L399" t="s">
        <v>579</v>
      </c>
      <c r="M399" s="6">
        <v>526</v>
      </c>
      <c r="N399" s="9">
        <v>0.59185714285714297</v>
      </c>
      <c r="O399" s="11">
        <v>2.1485714285714286</v>
      </c>
      <c r="P399" s="11">
        <v>7.3157142857142841</v>
      </c>
      <c r="Q399" s="9">
        <v>7.0394285714285685</v>
      </c>
      <c r="R399" s="11">
        <v>44.90281690140845</v>
      </c>
      <c r="S399" s="6">
        <v>0.22070422535211268</v>
      </c>
      <c r="T399" s="6">
        <v>4.3521126760563376E-3</v>
      </c>
      <c r="U399" s="6">
        <v>1.3345070422535214E-3</v>
      </c>
      <c r="V399" s="6">
        <v>25.59295774647887</v>
      </c>
      <c r="W399" s="6">
        <v>1.4183098591549299</v>
      </c>
      <c r="X399" s="6">
        <v>229.76428571428571</v>
      </c>
      <c r="Y399" s="15">
        <v>0.20053522012578617</v>
      </c>
      <c r="Z399" s="15">
        <v>3.6930508474576268E-2</v>
      </c>
      <c r="AA399" s="6">
        <v>1.7160975609756091</v>
      </c>
      <c r="AB399" s="6">
        <v>169.7560975609756</v>
      </c>
      <c r="AC399" s="6">
        <v>1.9290243902439026</v>
      </c>
      <c r="AD399" s="6">
        <v>5.6556097560975651</v>
      </c>
      <c r="AE399" s="6">
        <v>46.130434782608695</v>
      </c>
      <c r="AF399" s="6">
        <v>0.32380952380952377</v>
      </c>
      <c r="AG399" s="6">
        <v>1.7238095238095236E-2</v>
      </c>
      <c r="AH399" s="6">
        <v>4.3240000000000015E-3</v>
      </c>
      <c r="AI399" s="6">
        <v>21.656341463414638</v>
      </c>
      <c r="AJ399" s="6">
        <v>9.3749999999999982</v>
      </c>
      <c r="AK399">
        <v>360.07692307692309</v>
      </c>
      <c r="AL399">
        <v>7.6056338028169015E-6</v>
      </c>
      <c r="AM399">
        <v>0</v>
      </c>
    </row>
    <row r="400" spans="8:39" x14ac:dyDescent="0.25">
      <c r="H400" t="s">
        <v>979</v>
      </c>
      <c r="I400" t="s">
        <v>180</v>
      </c>
      <c r="J400" t="s">
        <v>650</v>
      </c>
      <c r="K400" t="s">
        <v>1598</v>
      </c>
      <c r="L400" t="s">
        <v>241</v>
      </c>
      <c r="M400" s="6">
        <v>818</v>
      </c>
      <c r="N400" s="9">
        <v>0.21812500000000001</v>
      </c>
      <c r="O400" s="11">
        <v>0.125</v>
      </c>
      <c r="P400" s="11">
        <v>61.1875</v>
      </c>
      <c r="Q400" s="9">
        <v>7.9187500000000002</v>
      </c>
      <c r="R400" s="11">
        <v>59.375</v>
      </c>
      <c r="S400" s="6">
        <v>0</v>
      </c>
      <c r="T400" s="6">
        <v>0</v>
      </c>
      <c r="U400" s="6">
        <v>5.6187500000000013E-3</v>
      </c>
      <c r="V400" s="6">
        <v>8.35</v>
      </c>
      <c r="W400" s="6">
        <v>0.64500000000000002</v>
      </c>
      <c r="X400" s="6">
        <v>118.4375</v>
      </c>
      <c r="Y400" s="15">
        <v>4.2500000000000003E-3</v>
      </c>
      <c r="Z400" s="15">
        <v>0</v>
      </c>
      <c r="AA400" s="6">
        <v>0.12700000000000003</v>
      </c>
      <c r="AB400" s="6">
        <v>0.3</v>
      </c>
      <c r="AC400" s="6">
        <v>56.1</v>
      </c>
      <c r="AD400" s="6">
        <v>7.794999999999999</v>
      </c>
      <c r="AE400" s="6">
        <v>53.4</v>
      </c>
      <c r="AF400" s="6">
        <v>6.0000000000000001E-3</v>
      </c>
      <c r="AG400" s="6">
        <v>1.25E-3</v>
      </c>
      <c r="AH400" s="6">
        <v>5.8799999999999998E-3</v>
      </c>
      <c r="AI400" s="6">
        <v>8.7099999999999991</v>
      </c>
      <c r="AJ400" s="6">
        <v>0.52799999999999991</v>
      </c>
      <c r="AK400">
        <v>113.8</v>
      </c>
      <c r="AL400">
        <v>0</v>
      </c>
      <c r="AM400">
        <v>0</v>
      </c>
    </row>
    <row r="401" spans="8:39" x14ac:dyDescent="0.25">
      <c r="H401" t="s">
        <v>979</v>
      </c>
      <c r="I401" t="s">
        <v>180</v>
      </c>
      <c r="J401" t="s">
        <v>980</v>
      </c>
      <c r="K401" t="s">
        <v>1599</v>
      </c>
      <c r="L401" t="s">
        <v>241</v>
      </c>
      <c r="M401" s="6">
        <v>818</v>
      </c>
      <c r="N401" s="9">
        <v>0.30533333333333335</v>
      </c>
      <c r="O401" s="11">
        <v>1.8</v>
      </c>
      <c r="P401" s="11">
        <v>65.933333333333337</v>
      </c>
      <c r="Q401" s="9">
        <v>7.8400000000000007</v>
      </c>
      <c r="R401" s="11">
        <v>254.26666666666668</v>
      </c>
      <c r="S401" s="6">
        <v>0</v>
      </c>
      <c r="T401" s="6">
        <v>5.8666666666666665E-4</v>
      </c>
      <c r="U401" s="6">
        <v>8.8866666666666642E-3</v>
      </c>
      <c r="V401" s="6">
        <v>98.733333333333334</v>
      </c>
      <c r="W401" s="6">
        <v>1.5466666666666666</v>
      </c>
      <c r="X401" s="6">
        <v>902.33333333333337</v>
      </c>
      <c r="Y401" s="15">
        <v>0</v>
      </c>
      <c r="Z401" s="15">
        <v>3.5000000000000001E-3</v>
      </c>
      <c r="AA401" s="6">
        <v>9.0000000000000011E-2</v>
      </c>
      <c r="AB401" s="6">
        <v>2.2000000000000002</v>
      </c>
      <c r="AC401" s="6">
        <v>59.7</v>
      </c>
      <c r="AD401" s="6">
        <v>7.6019999999999994</v>
      </c>
      <c r="AE401" s="6">
        <v>188.6</v>
      </c>
      <c r="AF401" s="6">
        <v>1.2E-2</v>
      </c>
      <c r="AG401" s="6">
        <v>6.7000000000000002E-3</v>
      </c>
      <c r="AH401" s="6">
        <v>1.0500000000000002E-3</v>
      </c>
      <c r="AI401" s="6">
        <v>86.3</v>
      </c>
      <c r="AJ401" s="6">
        <v>1.0399999999999998</v>
      </c>
      <c r="AK401">
        <v>730.1</v>
      </c>
      <c r="AL401">
        <v>4.6E-5</v>
      </c>
      <c r="AM401">
        <v>0</v>
      </c>
    </row>
    <row r="402" spans="8:39" x14ac:dyDescent="0.25">
      <c r="H402" t="s">
        <v>979</v>
      </c>
      <c r="I402" t="s">
        <v>180</v>
      </c>
      <c r="J402" t="s">
        <v>981</v>
      </c>
      <c r="K402" t="s">
        <v>1600</v>
      </c>
      <c r="L402" t="s">
        <v>241</v>
      </c>
      <c r="M402" s="6">
        <v>818</v>
      </c>
      <c r="N402" s="9">
        <v>0.14312500000000003</v>
      </c>
      <c r="O402" s="11">
        <v>12.918749999999999</v>
      </c>
      <c r="P402" s="11">
        <v>76</v>
      </c>
      <c r="Q402" s="9">
        <v>7.83</v>
      </c>
      <c r="R402" s="11">
        <v>91.6875</v>
      </c>
      <c r="S402" s="6">
        <v>7.4999999999999997E-3</v>
      </c>
      <c r="T402" s="6">
        <v>0</v>
      </c>
      <c r="U402" s="6">
        <v>1.71375E-2</v>
      </c>
      <c r="V402" s="6">
        <v>10.63125</v>
      </c>
      <c r="W402" s="6">
        <v>3.4187500000000002</v>
      </c>
      <c r="X402" s="6">
        <v>262.375</v>
      </c>
      <c r="Y402" s="15">
        <v>2.5052380952380954E-2</v>
      </c>
      <c r="Z402" s="15">
        <v>1.1571428571428569E-2</v>
      </c>
      <c r="AA402" s="6">
        <v>0.17699999999999999</v>
      </c>
      <c r="AB402" s="6">
        <v>13.27</v>
      </c>
      <c r="AC402" s="6">
        <v>67.400000000000006</v>
      </c>
      <c r="AD402" s="6">
        <v>7.6890000000000001</v>
      </c>
      <c r="AE402" s="6">
        <v>77.5</v>
      </c>
      <c r="AF402" s="6">
        <v>5.4999999999999997E-3</v>
      </c>
      <c r="AG402" s="6">
        <v>1.4499999999999999E-3</v>
      </c>
      <c r="AH402" s="6">
        <v>1.1569999999999999E-2</v>
      </c>
      <c r="AI402" s="6">
        <v>13.63</v>
      </c>
      <c r="AJ402" s="6">
        <v>4.0600000000000005</v>
      </c>
      <c r="AK402">
        <v>220.6</v>
      </c>
      <c r="AL402">
        <v>3.4999999999999997E-5</v>
      </c>
      <c r="AM402">
        <v>1.5624999999999998E-4</v>
      </c>
    </row>
    <row r="403" spans="8:39" x14ac:dyDescent="0.25">
      <c r="H403" t="s">
        <v>979</v>
      </c>
      <c r="I403" t="s">
        <v>503</v>
      </c>
      <c r="J403" t="s">
        <v>848</v>
      </c>
      <c r="K403" t="s">
        <v>1601</v>
      </c>
      <c r="L403" t="s">
        <v>579</v>
      </c>
      <c r="M403" s="6">
        <v>818</v>
      </c>
      <c r="N403" s="9">
        <v>0.55549999999999999</v>
      </c>
      <c r="O403" s="11">
        <v>47.057499999999997</v>
      </c>
      <c r="P403" s="11">
        <v>9.6775000000000002</v>
      </c>
      <c r="Q403" s="9">
        <v>6.8325000000000005</v>
      </c>
      <c r="R403" s="11">
        <v>8.0224999999999991</v>
      </c>
      <c r="S403" s="6">
        <v>0.29362499999999986</v>
      </c>
      <c r="T403" s="6">
        <v>1.5985000000000006E-2</v>
      </c>
      <c r="U403" s="6">
        <v>0.10727500000000004</v>
      </c>
      <c r="V403" s="6">
        <v>1.1274999999999999</v>
      </c>
      <c r="W403" s="6">
        <v>6.7724999999999991</v>
      </c>
      <c r="X403" s="6">
        <v>39.424999999999997</v>
      </c>
      <c r="Y403" s="15">
        <v>0.15979716981132075</v>
      </c>
      <c r="Z403" s="15">
        <v>0.20322394366197183</v>
      </c>
      <c r="AA403" s="6">
        <v>0.89722222222222214</v>
      </c>
      <c r="AB403" s="6">
        <v>80.78947368421052</v>
      </c>
      <c r="AC403" s="6">
        <v>7.6005263157894731</v>
      </c>
      <c r="AD403" s="6">
        <v>6.6078947368421046</v>
      </c>
      <c r="AE403" s="6">
        <v>7.6461538461538465</v>
      </c>
      <c r="AF403" s="6">
        <v>0.44842105263157894</v>
      </c>
      <c r="AG403" s="6">
        <v>7.5684210526315812E-2</v>
      </c>
      <c r="AH403" s="6">
        <v>1.0789473684210528E-3</v>
      </c>
      <c r="AI403" s="6">
        <v>2.1052631578947372</v>
      </c>
      <c r="AJ403" s="6">
        <v>7.9411764705882355</v>
      </c>
      <c r="AK403">
        <v>27.176470588235293</v>
      </c>
      <c r="AL403">
        <v>2.2799999999999999E-4</v>
      </c>
      <c r="AM403">
        <v>0</v>
      </c>
    </row>
    <row r="404" spans="8:39" x14ac:dyDescent="0.25">
      <c r="H404" t="s">
        <v>506</v>
      </c>
      <c r="I404" t="s">
        <v>506</v>
      </c>
      <c r="J404" t="s">
        <v>982</v>
      </c>
      <c r="K404" t="s">
        <v>1602</v>
      </c>
      <c r="L404" t="s">
        <v>579</v>
      </c>
      <c r="M404" s="6">
        <v>101</v>
      </c>
      <c r="N404" s="9">
        <v>0.41761904761904778</v>
      </c>
      <c r="O404" s="11">
        <v>43.285714285714285</v>
      </c>
      <c r="P404" s="11">
        <v>2.638095238095238</v>
      </c>
      <c r="Q404" s="9">
        <v>6.4595238095238088</v>
      </c>
      <c r="R404" s="11">
        <v>3.3857142857142852</v>
      </c>
      <c r="S404" s="6">
        <v>0.16333333333333339</v>
      </c>
      <c r="T404" s="6">
        <v>6.9523809523809521E-3</v>
      </c>
      <c r="U404" s="6">
        <v>1.83952380952381E-2</v>
      </c>
      <c r="V404" s="6">
        <v>0.19047619047619047</v>
      </c>
      <c r="W404" s="6">
        <v>7.0047619047619056</v>
      </c>
      <c r="X404" s="6">
        <v>21.766666666666669</v>
      </c>
      <c r="Y404" s="15">
        <v>0.12758171052631576</v>
      </c>
      <c r="Z404" s="15">
        <v>0.15987627118644071</v>
      </c>
      <c r="AA404" s="6">
        <v>0.39333333333333331</v>
      </c>
      <c r="AB404" s="6">
        <v>42.388888888888886</v>
      </c>
      <c r="AC404" s="6">
        <v>3.5</v>
      </c>
      <c r="AD404" s="6">
        <v>6.2577777777777781</v>
      </c>
      <c r="AE404" s="6">
        <v>6.6146153846153846</v>
      </c>
      <c r="AF404" s="6">
        <v>0.11250000000000002</v>
      </c>
      <c r="AG404" s="6">
        <v>9.6111111111111137E-3</v>
      </c>
      <c r="AH404" s="6">
        <v>1.5694444444444443E-3</v>
      </c>
      <c r="AI404" s="6">
        <v>1.4799999999999998</v>
      </c>
      <c r="AJ404" s="6">
        <v>5.9533333333333331</v>
      </c>
      <c r="AK404">
        <v>14.233333333333333</v>
      </c>
      <c r="AL404">
        <v>5.9571428571428568E-4</v>
      </c>
      <c r="AM404">
        <v>0</v>
      </c>
    </row>
    <row r="405" spans="8:39" x14ac:dyDescent="0.25">
      <c r="H405" t="s">
        <v>507</v>
      </c>
      <c r="I405" t="s">
        <v>507</v>
      </c>
      <c r="J405" t="s">
        <v>983</v>
      </c>
      <c r="K405" t="s">
        <v>1603</v>
      </c>
      <c r="L405" t="s">
        <v>579</v>
      </c>
      <c r="M405" s="6">
        <v>194</v>
      </c>
      <c r="N405" s="9">
        <v>0.75318181818181817</v>
      </c>
      <c r="O405" s="11">
        <v>39.909090909090907</v>
      </c>
      <c r="P405" s="11">
        <v>0.95</v>
      </c>
      <c r="Q405" s="9">
        <v>6.3595454545454553</v>
      </c>
      <c r="R405" s="11">
        <v>2.9636363636363643</v>
      </c>
      <c r="S405" s="6">
        <v>0.29772727272727278</v>
      </c>
      <c r="T405" s="6">
        <v>3.3590909090909088E-3</v>
      </c>
      <c r="U405" s="6">
        <v>0.35040909090909089</v>
      </c>
      <c r="V405" s="6">
        <v>0.18181818181818182</v>
      </c>
      <c r="W405" s="6">
        <v>5.2590909090909097</v>
      </c>
      <c r="X405" s="6">
        <v>11.681818181818182</v>
      </c>
      <c r="Y405" s="15">
        <v>3.0276315789473703E-2</v>
      </c>
      <c r="Z405" s="15">
        <v>2.4150000000000001E-2</v>
      </c>
      <c r="AA405" s="6">
        <v>0.52500000000000013</v>
      </c>
      <c r="AB405" s="6">
        <v>39.75</v>
      </c>
      <c r="AC405" s="6">
        <v>1.73</v>
      </c>
      <c r="AD405" s="6">
        <v>6.3240000000000007</v>
      </c>
      <c r="AE405" s="6">
        <v>1.145</v>
      </c>
      <c r="AF405" s="6">
        <v>0.25900000000000001</v>
      </c>
      <c r="AG405" s="6">
        <v>3.520000000000001E-3</v>
      </c>
      <c r="AH405" s="6">
        <v>3.5750000000000002E-4</v>
      </c>
      <c r="AI405" s="6">
        <v>1.0050000000000001</v>
      </c>
      <c r="AJ405" s="6">
        <v>4.8699999999999992</v>
      </c>
      <c r="AK405">
        <v>9.6950000000000003</v>
      </c>
      <c r="AL405">
        <v>1.760909090909091E-3</v>
      </c>
      <c r="AM405">
        <v>0</v>
      </c>
    </row>
    <row r="406" spans="8:39" x14ac:dyDescent="0.25">
      <c r="H406" t="s">
        <v>195</v>
      </c>
      <c r="I406" t="s">
        <v>195</v>
      </c>
      <c r="J406" t="s">
        <v>984</v>
      </c>
      <c r="K406" t="s">
        <v>1604</v>
      </c>
      <c r="L406" t="s">
        <v>241</v>
      </c>
      <c r="M406" s="6">
        <v>191</v>
      </c>
      <c r="N406" s="9">
        <v>0.26333333333333336</v>
      </c>
      <c r="O406" s="11">
        <v>2.7555555555555555</v>
      </c>
      <c r="P406" s="11">
        <v>98</v>
      </c>
      <c r="Q406" s="9">
        <v>8.0033333333333339</v>
      </c>
      <c r="R406" s="11">
        <v>90.777777777777771</v>
      </c>
      <c r="S406" s="6">
        <v>5.5555555555555558E-3</v>
      </c>
      <c r="T406" s="6">
        <v>5.0000000000000001E-4</v>
      </c>
      <c r="U406" s="6">
        <v>3.9555555555555552E-2</v>
      </c>
      <c r="V406" s="6">
        <v>4.2222222222222223</v>
      </c>
      <c r="W406" s="6">
        <v>1.822222222222222</v>
      </c>
      <c r="X406" s="6">
        <v>165.11111111111111</v>
      </c>
      <c r="Y406" s="15">
        <v>3.3363636363636359E-2</v>
      </c>
      <c r="Z406" s="15">
        <v>1.520909090909091E-2</v>
      </c>
      <c r="AA406" s="6">
        <v>2.1288235294117657</v>
      </c>
      <c r="AB406" s="6">
        <v>13.588235294117647</v>
      </c>
      <c r="AC406" s="6">
        <v>78.411764705882348</v>
      </c>
      <c r="AD406" s="6">
        <v>7.7570588235294107</v>
      </c>
      <c r="AE406" s="6">
        <v>75.764705882352942</v>
      </c>
      <c r="AF406" s="6">
        <v>9.9705882352941186E-2</v>
      </c>
      <c r="AG406" s="6">
        <v>0.11629411764705881</v>
      </c>
      <c r="AH406" s="6">
        <v>6.75294117647059E-3</v>
      </c>
      <c r="AI406" s="6">
        <v>5.3294117647058821</v>
      </c>
      <c r="AJ406" s="6">
        <v>2.9411764705882355</v>
      </c>
      <c r="AK406">
        <v>146.76470588235293</v>
      </c>
      <c r="AL406">
        <v>0</v>
      </c>
      <c r="AM406">
        <v>0</v>
      </c>
    </row>
    <row r="407" spans="8:39" x14ac:dyDescent="0.25">
      <c r="H407" t="s">
        <v>508</v>
      </c>
      <c r="I407" t="s">
        <v>508</v>
      </c>
      <c r="J407" t="s">
        <v>749</v>
      </c>
      <c r="K407" t="s">
        <v>1377</v>
      </c>
      <c r="L407" t="s">
        <v>579</v>
      </c>
      <c r="M407" s="6">
        <v>474</v>
      </c>
      <c r="N407" s="9">
        <v>0.27967213114754091</v>
      </c>
      <c r="O407" s="11">
        <v>16.344262295081968</v>
      </c>
      <c r="P407" s="11">
        <v>8.8442622950819665</v>
      </c>
      <c r="Q407" s="9">
        <v>6.8080327868852439</v>
      </c>
      <c r="R407" s="11">
        <v>10.852459016393443</v>
      </c>
      <c r="S407" s="6">
        <v>4.0770491803278679E-2</v>
      </c>
      <c r="T407" s="6">
        <v>1.1639344262295083E-4</v>
      </c>
      <c r="U407" s="6">
        <v>0.1786606557377049</v>
      </c>
      <c r="V407" s="6">
        <v>0.93278688524590159</v>
      </c>
      <c r="W407" s="6">
        <v>3.7622950819672139</v>
      </c>
      <c r="X407" s="6">
        <v>25.57377049180328</v>
      </c>
      <c r="Y407" s="15">
        <v>8.10776119402985E-2</v>
      </c>
      <c r="Z407" s="15">
        <v>7.9323741007194248E-2</v>
      </c>
      <c r="AA407" s="6">
        <v>0.40435897435897428</v>
      </c>
      <c r="AB407" s="6">
        <v>23.820512820512821</v>
      </c>
      <c r="AC407" s="6">
        <v>10.018333333333333</v>
      </c>
      <c r="AD407" s="6">
        <v>6.9210256410256425</v>
      </c>
      <c r="AE407" s="6">
        <v>9.7058823529411757</v>
      </c>
      <c r="AF407" s="6">
        <v>3.1805555555555545E-2</v>
      </c>
      <c r="AG407" s="6">
        <v>5.4138888888888926E-3</v>
      </c>
      <c r="AH407" s="6">
        <v>3.6666666666666683E-3</v>
      </c>
      <c r="AI407" s="6">
        <v>1.7954285714285716</v>
      </c>
      <c r="AJ407" s="6">
        <v>3.3554054054054054</v>
      </c>
      <c r="AK407">
        <v>24.147058823529413</v>
      </c>
      <c r="AL407">
        <v>4.4983606557377054E-4</v>
      </c>
      <c r="AM407">
        <v>0</v>
      </c>
    </row>
    <row r="408" spans="8:39" x14ac:dyDescent="0.25">
      <c r="H408" t="s">
        <v>985</v>
      </c>
      <c r="I408" t="s">
        <v>119</v>
      </c>
      <c r="J408" t="s">
        <v>986</v>
      </c>
      <c r="K408" t="s">
        <v>1605</v>
      </c>
      <c r="L408" t="s">
        <v>241</v>
      </c>
      <c r="M408" s="6">
        <v>310</v>
      </c>
      <c r="N408" s="9">
        <v>0.70529411764705896</v>
      </c>
      <c r="O408" s="11">
        <v>0.35294117647058826</v>
      </c>
      <c r="P408" s="11">
        <v>105.17647058823529</v>
      </c>
      <c r="Q408" s="9">
        <v>8.1205882352941163</v>
      </c>
      <c r="R408" s="11">
        <v>106.58823529411765</v>
      </c>
      <c r="S408" s="6">
        <v>0</v>
      </c>
      <c r="T408" s="6">
        <v>1.011764705882353E-2</v>
      </c>
      <c r="U408" s="6">
        <v>2.3176470588235295E-2</v>
      </c>
      <c r="V408" s="6">
        <v>11.588235294117647</v>
      </c>
      <c r="W408" s="6">
        <v>0.49117647058823527</v>
      </c>
      <c r="X408" s="6">
        <v>206.52941176470588</v>
      </c>
      <c r="Y408" s="15">
        <v>1.9834615384615381E-2</v>
      </c>
      <c r="Z408" s="15">
        <v>1.1863636363636362E-3</v>
      </c>
      <c r="AA408" s="6">
        <v>0.51500000000000001</v>
      </c>
      <c r="AB408" s="6">
        <v>0</v>
      </c>
      <c r="AC408" s="6">
        <v>94.625</v>
      </c>
      <c r="AD408" s="6">
        <v>8.0250000000000004</v>
      </c>
      <c r="AE408" s="6">
        <v>96.125</v>
      </c>
      <c r="AF408" s="6">
        <v>2.5000000000000001E-3</v>
      </c>
      <c r="AG408" s="6">
        <v>2.4874999999999998E-2</v>
      </c>
      <c r="AH408" s="6">
        <v>2.7875E-3</v>
      </c>
      <c r="AI408" s="6">
        <v>11.125</v>
      </c>
      <c r="AJ408" s="6">
        <v>0.20250000000000001</v>
      </c>
      <c r="AK408">
        <v>181.25</v>
      </c>
      <c r="AL408">
        <v>0</v>
      </c>
      <c r="AM408">
        <v>0</v>
      </c>
    </row>
    <row r="409" spans="8:39" x14ac:dyDescent="0.25">
      <c r="H409" t="s">
        <v>509</v>
      </c>
      <c r="I409" t="s">
        <v>509</v>
      </c>
      <c r="J409" t="s">
        <v>987</v>
      </c>
      <c r="K409" t="s">
        <v>1606</v>
      </c>
      <c r="L409" t="s">
        <v>579</v>
      </c>
      <c r="M409" s="6">
        <v>306</v>
      </c>
      <c r="N409" s="9">
        <v>0.78526315789473677</v>
      </c>
      <c r="O409" s="11">
        <v>56</v>
      </c>
      <c r="P409" s="11">
        <v>4.0236842105263158</v>
      </c>
      <c r="Q409" s="9">
        <v>6.4602631578947358</v>
      </c>
      <c r="R409" s="11">
        <v>4.6657894736842112</v>
      </c>
      <c r="S409" s="6">
        <v>0.2378947368421053</v>
      </c>
      <c r="T409" s="6">
        <v>1.3105263157894736E-3</v>
      </c>
      <c r="U409" s="6">
        <v>7.7397368421052604E-2</v>
      </c>
      <c r="V409" s="6">
        <v>5.2631578947368418E-2</v>
      </c>
      <c r="W409" s="6">
        <v>7.2678947368421056</v>
      </c>
      <c r="X409" s="6">
        <v>14.357894736842104</v>
      </c>
      <c r="Y409" s="15">
        <v>0.15242120000000001</v>
      </c>
      <c r="Z409" s="15">
        <v>0.13154372340425532</v>
      </c>
      <c r="AA409" s="6">
        <v>1.3035294117647056</v>
      </c>
      <c r="AB409" s="6">
        <v>94.17647058823529</v>
      </c>
      <c r="AC409" s="6">
        <v>7.053529411764706</v>
      </c>
      <c r="AD409" s="6">
        <v>6.4388235294117653</v>
      </c>
      <c r="AE409" s="6">
        <v>6.125</v>
      </c>
      <c r="AF409" s="6">
        <v>0.42588235294117655</v>
      </c>
      <c r="AG409" s="6">
        <v>5.7176470588235287E-3</v>
      </c>
      <c r="AH409" s="6">
        <v>3.6470588235294121E-3</v>
      </c>
      <c r="AI409" s="6">
        <v>1.7294117647058822</v>
      </c>
      <c r="AJ409" s="6">
        <v>11.849999999999996</v>
      </c>
      <c r="AK409">
        <v>28.588235294117649</v>
      </c>
      <c r="AL409">
        <v>3.0921052631578954E-4</v>
      </c>
      <c r="AM409">
        <v>0</v>
      </c>
    </row>
    <row r="410" spans="8:39" x14ac:dyDescent="0.25">
      <c r="H410" t="s">
        <v>509</v>
      </c>
      <c r="I410" t="s">
        <v>510</v>
      </c>
      <c r="J410" t="s">
        <v>987</v>
      </c>
      <c r="K410" t="s">
        <v>1606</v>
      </c>
      <c r="L410" t="s">
        <v>579</v>
      </c>
      <c r="M410" s="6">
        <v>306</v>
      </c>
      <c r="N410" s="9">
        <v>0.78526315789473677</v>
      </c>
      <c r="O410" s="11">
        <v>56</v>
      </c>
      <c r="P410" s="11">
        <v>4.0236842105263158</v>
      </c>
      <c r="Q410" s="9">
        <v>6.4602631578947358</v>
      </c>
      <c r="R410" s="11">
        <v>4.6657894736842112</v>
      </c>
      <c r="S410" s="6">
        <v>0.2378947368421053</v>
      </c>
      <c r="T410" s="6">
        <v>1.3105263157894736E-3</v>
      </c>
      <c r="U410" s="6">
        <v>7.7397368421052604E-2</v>
      </c>
      <c r="V410" s="6">
        <v>5.2631578947368418E-2</v>
      </c>
      <c r="W410" s="6">
        <v>7.2678947368421056</v>
      </c>
      <c r="X410" s="6">
        <v>14.357894736842104</v>
      </c>
      <c r="Y410" s="15">
        <v>0.15242120000000001</v>
      </c>
      <c r="Z410" s="15">
        <v>0.13154372340425532</v>
      </c>
      <c r="AA410" s="6">
        <v>1.3035294117647056</v>
      </c>
      <c r="AB410" s="6">
        <v>94.17647058823529</v>
      </c>
      <c r="AC410" s="6">
        <v>7.053529411764706</v>
      </c>
      <c r="AD410" s="6">
        <v>6.4388235294117653</v>
      </c>
      <c r="AE410" s="6">
        <v>6.125</v>
      </c>
      <c r="AF410" s="6">
        <v>0.42588235294117655</v>
      </c>
      <c r="AG410" s="6">
        <v>5.7176470588235287E-3</v>
      </c>
      <c r="AH410" s="6">
        <v>3.6470588235294121E-3</v>
      </c>
      <c r="AI410" s="6">
        <v>1.7294117647058822</v>
      </c>
      <c r="AJ410" s="6">
        <v>11.849999999999996</v>
      </c>
      <c r="AK410">
        <v>28.588235294117649</v>
      </c>
      <c r="AL410">
        <v>3.0921052631578954E-4</v>
      </c>
      <c r="AM410">
        <v>0</v>
      </c>
    </row>
    <row r="411" spans="8:39" x14ac:dyDescent="0.25">
      <c r="H411" t="s">
        <v>511</v>
      </c>
      <c r="I411" t="s">
        <v>511</v>
      </c>
      <c r="J411" t="s">
        <v>988</v>
      </c>
      <c r="K411" t="s">
        <v>1607</v>
      </c>
      <c r="L411" t="s">
        <v>579</v>
      </c>
      <c r="M411" s="6">
        <v>282</v>
      </c>
      <c r="N411" s="9">
        <v>0.48909090909090908</v>
      </c>
      <c r="O411" s="11">
        <v>14.227272727272727</v>
      </c>
      <c r="P411" s="11">
        <v>64.818181818181813</v>
      </c>
      <c r="Q411" s="9">
        <v>7.7722727272727292</v>
      </c>
      <c r="R411" s="11">
        <v>69.272727272727266</v>
      </c>
      <c r="S411" s="6">
        <v>8.6363636363636365E-3</v>
      </c>
      <c r="T411" s="6">
        <v>1.953636363636364E-2</v>
      </c>
      <c r="U411" s="6">
        <v>1.6109090909090912E-3</v>
      </c>
      <c r="V411" s="6">
        <v>1.4954545454545454</v>
      </c>
      <c r="W411" s="6">
        <v>6.213636363636363</v>
      </c>
      <c r="X411" s="6">
        <v>106.22727272727273</v>
      </c>
      <c r="Y411" s="15">
        <v>9.0084883720930237E-2</v>
      </c>
      <c r="Z411" s="15">
        <v>3.1939508196721297E-2</v>
      </c>
      <c r="AA411" s="6">
        <v>0.7649999999999999</v>
      </c>
      <c r="AB411" s="6">
        <v>14.77</v>
      </c>
      <c r="AC411" s="6">
        <v>61.4</v>
      </c>
      <c r="AD411" s="6">
        <v>7.625</v>
      </c>
      <c r="AE411" s="6">
        <v>65</v>
      </c>
      <c r="AF411" s="6">
        <v>2.1899999999999999E-2</v>
      </c>
      <c r="AG411" s="6">
        <v>1.3900000000000001E-2</v>
      </c>
      <c r="AH411" s="6">
        <v>3.6999999999999999E-4</v>
      </c>
      <c r="AI411" s="6">
        <v>2.06</v>
      </c>
      <c r="AJ411" s="6">
        <v>5.67</v>
      </c>
      <c r="AK411">
        <v>94.9</v>
      </c>
      <c r="AL411">
        <v>0</v>
      </c>
      <c r="AM411">
        <v>0</v>
      </c>
    </row>
    <row r="412" spans="8:39" x14ac:dyDescent="0.25">
      <c r="H412" t="s">
        <v>196</v>
      </c>
      <c r="I412" t="s">
        <v>197</v>
      </c>
      <c r="J412" t="s">
        <v>862</v>
      </c>
      <c r="K412" t="s">
        <v>1608</v>
      </c>
      <c r="L412" t="s">
        <v>241</v>
      </c>
      <c r="M412" s="6">
        <v>212</v>
      </c>
      <c r="N412" s="9">
        <v>0.70882352941176474</v>
      </c>
      <c r="O412" s="11">
        <v>0.94117647058823528</v>
      </c>
      <c r="P412" s="11">
        <v>15.294117647058824</v>
      </c>
      <c r="Q412" s="9">
        <v>6.5352941176470587</v>
      </c>
      <c r="R412" s="11">
        <v>19.705882352941178</v>
      </c>
      <c r="S412" s="6">
        <v>8.1764705882352934E-2</v>
      </c>
      <c r="T412" s="6">
        <v>2.5470588235294113E-2</v>
      </c>
      <c r="U412" s="6">
        <v>0.23835294117647063</v>
      </c>
      <c r="V412" s="6">
        <v>3.7352941176470589</v>
      </c>
      <c r="W412" s="6">
        <v>0.9241176470588236</v>
      </c>
      <c r="X412" s="6">
        <v>71.941176470588232</v>
      </c>
      <c r="Y412" s="15">
        <v>4.0633333333333337E-3</v>
      </c>
      <c r="Z412" s="15">
        <v>0</v>
      </c>
      <c r="AA412" s="6">
        <v>0.54317073170731711</v>
      </c>
      <c r="AB412" s="6">
        <v>2.1439024390243904</v>
      </c>
      <c r="AC412" s="6">
        <v>15.048780487804878</v>
      </c>
      <c r="AD412" s="6">
        <v>6.3051219512195136</v>
      </c>
      <c r="AE412" s="6">
        <v>16.317073170731707</v>
      </c>
      <c r="AF412" s="6">
        <v>3.4609756097560979E-2</v>
      </c>
      <c r="AG412" s="6">
        <v>6.3853658536585367E-2</v>
      </c>
      <c r="AH412" s="6">
        <v>6.0560975609756105E-3</v>
      </c>
      <c r="AI412" s="6">
        <v>4.3682926829268292</v>
      </c>
      <c r="AJ412" s="6">
        <v>1.2524390243902439</v>
      </c>
      <c r="AK412">
        <v>59.195121951219512</v>
      </c>
      <c r="AL412">
        <v>1.7147058823529413E-3</v>
      </c>
      <c r="AM412">
        <v>0</v>
      </c>
    </row>
    <row r="413" spans="8:39" x14ac:dyDescent="0.25">
      <c r="H413" t="s">
        <v>512</v>
      </c>
      <c r="I413" t="s">
        <v>512</v>
      </c>
      <c r="J413" t="s">
        <v>989</v>
      </c>
      <c r="K413" t="s">
        <v>1609</v>
      </c>
      <c r="L413" t="s">
        <v>579</v>
      </c>
      <c r="M413" s="6">
        <v>807</v>
      </c>
      <c r="N413" s="9">
        <v>0.50761904761904764</v>
      </c>
      <c r="O413" s="11">
        <v>11.5</v>
      </c>
      <c r="P413" s="11">
        <v>27.142857142857142</v>
      </c>
      <c r="Q413" s="9">
        <v>7.1942857142857148</v>
      </c>
      <c r="R413" s="11">
        <v>31.285714285714285</v>
      </c>
      <c r="S413" s="6">
        <v>7.1380952380952392E-2</v>
      </c>
      <c r="T413" s="6">
        <v>1.5995238095238097E-2</v>
      </c>
      <c r="U413" s="6">
        <v>0.1398571428571429</v>
      </c>
      <c r="V413" s="6">
        <v>0.6</v>
      </c>
      <c r="W413" s="6">
        <v>5.0238095238095237</v>
      </c>
      <c r="X413" s="6">
        <v>51.238095238095241</v>
      </c>
      <c r="Y413" s="15">
        <v>9.8264835164835168E-2</v>
      </c>
      <c r="Z413" s="15">
        <v>0.11137580645161292</v>
      </c>
      <c r="AA413" s="6">
        <v>0.49999999999999983</v>
      </c>
      <c r="AB413" s="6">
        <v>19.5</v>
      </c>
      <c r="AC413" s="6">
        <v>26.68</v>
      </c>
      <c r="AD413" s="6">
        <v>7.294999999999999</v>
      </c>
      <c r="AE413" s="6">
        <v>29.09090909090909</v>
      </c>
      <c r="AF413" s="6">
        <v>3.2750000000000008E-2</v>
      </c>
      <c r="AG413" s="6">
        <v>4.9100000000000012E-3</v>
      </c>
      <c r="AH413" s="6">
        <v>1.6049999999999999E-3</v>
      </c>
      <c r="AI413" s="6">
        <v>1.339</v>
      </c>
      <c r="AJ413" s="6">
        <v>4.1049999999999995</v>
      </c>
      <c r="AK413">
        <v>44</v>
      </c>
      <c r="AL413">
        <v>4.6666666666666666E-4</v>
      </c>
      <c r="AM413">
        <v>0</v>
      </c>
    </row>
    <row r="414" spans="8:39" x14ac:dyDescent="0.25">
      <c r="H414" t="s">
        <v>513</v>
      </c>
      <c r="I414" t="s">
        <v>513</v>
      </c>
      <c r="J414" t="s">
        <v>884</v>
      </c>
      <c r="K414" t="s">
        <v>1610</v>
      </c>
      <c r="L414" t="s">
        <v>579</v>
      </c>
      <c r="M414" s="6">
        <v>979</v>
      </c>
      <c r="N414" s="9">
        <v>0.27318181818181819</v>
      </c>
      <c r="O414" s="11">
        <v>26.004545454545454</v>
      </c>
      <c r="P414" s="11">
        <v>66.818181818181813</v>
      </c>
      <c r="Q414" s="9">
        <v>7.6636363636363649</v>
      </c>
      <c r="R414" s="11">
        <v>76.13636363636364</v>
      </c>
      <c r="S414" s="6">
        <v>4.4454545454545462E-2</v>
      </c>
      <c r="T414" s="6">
        <v>1.4181818181818182E-3</v>
      </c>
      <c r="U414" s="6">
        <v>0.12072727272727274</v>
      </c>
      <c r="V414" s="6">
        <v>1.8636363636363635</v>
      </c>
      <c r="W414" s="6">
        <v>5.85</v>
      </c>
      <c r="X414" s="6">
        <v>104.63636363636364</v>
      </c>
      <c r="Y414" s="15">
        <v>0.17007030927835054</v>
      </c>
      <c r="Z414" s="15">
        <v>0.14109523809523811</v>
      </c>
      <c r="AA414" s="6">
        <v>0.35176470588235298</v>
      </c>
      <c r="AB414" s="6">
        <v>41.176470588235297</v>
      </c>
      <c r="AC414" s="6">
        <v>64.988235294117644</v>
      </c>
      <c r="AD414" s="6">
        <v>7.8611764705882363</v>
      </c>
      <c r="AE414" s="6">
        <v>72.857142857142861</v>
      </c>
      <c r="AF414" s="6">
        <v>4.3882352941176483E-2</v>
      </c>
      <c r="AG414" s="6">
        <v>4.2058823529411773E-3</v>
      </c>
      <c r="AH414" s="6">
        <v>1.6833333333333333E-3</v>
      </c>
      <c r="AI414" s="6">
        <v>2.9400000000000004</v>
      </c>
      <c r="AJ414" s="6">
        <v>5.5874999999999995</v>
      </c>
      <c r="AK414">
        <v>103.26666666666667</v>
      </c>
      <c r="AL414">
        <v>4.4181818181818178E-4</v>
      </c>
      <c r="AM414">
        <v>0</v>
      </c>
    </row>
    <row r="415" spans="8:39" x14ac:dyDescent="0.25">
      <c r="H415" t="s">
        <v>990</v>
      </c>
      <c r="I415" t="s">
        <v>261</v>
      </c>
      <c r="J415" t="s">
        <v>991</v>
      </c>
      <c r="K415" t="s">
        <v>1611</v>
      </c>
      <c r="L415" t="s">
        <v>579</v>
      </c>
      <c r="M415" s="6">
        <v>1057</v>
      </c>
      <c r="N415" s="9">
        <v>0.50636363636363635</v>
      </c>
      <c r="O415" s="11">
        <v>10.581818181818182</v>
      </c>
      <c r="P415" s="11">
        <v>116.04545454545455</v>
      </c>
      <c r="Q415" s="9">
        <v>8.0145454545454538</v>
      </c>
      <c r="R415" s="11">
        <v>119.04545454545455</v>
      </c>
      <c r="S415" s="6">
        <v>1.5909090909090907E-2</v>
      </c>
      <c r="T415" s="6">
        <v>6.8818181818181825E-3</v>
      </c>
      <c r="U415" s="6">
        <v>2.2368181818181818E-2</v>
      </c>
      <c r="V415" s="6">
        <v>0.45909090909090905</v>
      </c>
      <c r="W415" s="6">
        <v>5.1909090909090914</v>
      </c>
      <c r="X415" s="6">
        <v>146.95454545454547</v>
      </c>
      <c r="Y415" s="15">
        <v>7.9859999999999987E-2</v>
      </c>
      <c r="Z415" s="15">
        <v>6.0683606557377034E-2</v>
      </c>
      <c r="AA415" s="6">
        <v>0.47117647058823531</v>
      </c>
      <c r="AB415" s="6">
        <v>20.529411764705884</v>
      </c>
      <c r="AC415" s="6">
        <v>104.64705882352941</v>
      </c>
      <c r="AD415" s="6">
        <v>7.9411764705882355</v>
      </c>
      <c r="AE415" s="6">
        <v>105.81818181818181</v>
      </c>
      <c r="AF415" s="6">
        <v>1.6352941176470591E-2</v>
      </c>
      <c r="AG415" s="6">
        <v>4.8588235294117653E-3</v>
      </c>
      <c r="AH415" s="6">
        <v>2.1476470588235295E-2</v>
      </c>
      <c r="AI415" s="6">
        <v>1.4470588235294117</v>
      </c>
      <c r="AJ415" s="6">
        <v>4.8153846153846152</v>
      </c>
      <c r="AK415">
        <v>124.47058823529412</v>
      </c>
      <c r="AL415">
        <v>0</v>
      </c>
      <c r="AM415">
        <v>0</v>
      </c>
    </row>
    <row r="416" spans="8:39" x14ac:dyDescent="0.25">
      <c r="H416" t="s">
        <v>990</v>
      </c>
      <c r="I416" t="s">
        <v>514</v>
      </c>
      <c r="J416" t="s">
        <v>992</v>
      </c>
      <c r="K416" t="s">
        <v>1612</v>
      </c>
      <c r="L416" t="s">
        <v>579</v>
      </c>
      <c r="M416" s="6">
        <v>1057</v>
      </c>
      <c r="N416" s="9">
        <v>0.43818181818181812</v>
      </c>
      <c r="O416" s="11">
        <v>15.436363636363637</v>
      </c>
      <c r="P416" s="11">
        <v>68.727272727272734</v>
      </c>
      <c r="Q416" s="9">
        <v>7.717272727272726</v>
      </c>
      <c r="R416" s="11">
        <v>71.86363636363636</v>
      </c>
      <c r="S416" s="6">
        <v>3.0090909090909092E-2</v>
      </c>
      <c r="T416" s="6">
        <v>3.5863636363636371E-3</v>
      </c>
      <c r="U416" s="6">
        <v>5.3663636363636365E-2</v>
      </c>
      <c r="V416" s="6">
        <v>0.78636363636363638</v>
      </c>
      <c r="W416" s="6">
        <v>4.4727272727272727</v>
      </c>
      <c r="X416" s="6">
        <v>92.045454545454547</v>
      </c>
      <c r="Y416" s="15">
        <v>0.10652352941176473</v>
      </c>
      <c r="Z416" s="15">
        <v>8.8638095238095252E-2</v>
      </c>
      <c r="AA416" s="6">
        <v>0.43590909090909097</v>
      </c>
      <c r="AB416" s="6">
        <v>20.636363636363637</v>
      </c>
      <c r="AC416" s="6">
        <v>65.709090909090918</v>
      </c>
      <c r="AD416" s="6">
        <v>7.7813636363636363</v>
      </c>
      <c r="AE416" s="6">
        <v>67</v>
      </c>
      <c r="AF416" s="6">
        <v>1.9181818181818182E-2</v>
      </c>
      <c r="AG416" s="6">
        <v>5.5863636363636384E-3</v>
      </c>
      <c r="AH416" s="6">
        <v>4.2045454545454547E-3</v>
      </c>
      <c r="AI416" s="6">
        <v>1.4590909090909092</v>
      </c>
      <c r="AJ416" s="6">
        <v>3.6274999999999999</v>
      </c>
      <c r="AK416">
        <v>92.722222222222229</v>
      </c>
      <c r="AL416">
        <v>0</v>
      </c>
      <c r="AM416">
        <v>0</v>
      </c>
    </row>
    <row r="417" spans="8:39" x14ac:dyDescent="0.25">
      <c r="H417" t="s">
        <v>515</v>
      </c>
      <c r="I417" t="s">
        <v>515</v>
      </c>
      <c r="J417" t="s">
        <v>993</v>
      </c>
      <c r="K417" t="s">
        <v>1613</v>
      </c>
      <c r="L417" t="s">
        <v>579</v>
      </c>
      <c r="M417" s="6">
        <v>455</v>
      </c>
      <c r="N417" s="9">
        <v>0.52045454545454539</v>
      </c>
      <c r="O417" s="11">
        <v>51.227272727272727</v>
      </c>
      <c r="P417" s="11">
        <v>0.59090909090909094</v>
      </c>
      <c r="Q417" s="9">
        <v>5.2013636363636371</v>
      </c>
      <c r="R417" s="11">
        <v>1.95</v>
      </c>
      <c r="S417" s="6">
        <v>0.14804545454545456</v>
      </c>
      <c r="T417" s="6">
        <v>7.4863636363636374E-3</v>
      </c>
      <c r="U417" s="6">
        <v>1.6822727272727274E-2</v>
      </c>
      <c r="V417" s="6">
        <v>1.5363636363636362</v>
      </c>
      <c r="W417" s="6">
        <v>6.1409090909090915</v>
      </c>
      <c r="X417" s="6">
        <v>28.09090909090909</v>
      </c>
      <c r="Y417" s="15">
        <v>3.584399999999998E-2</v>
      </c>
      <c r="Z417" s="15">
        <v>4.6791803278688496E-2</v>
      </c>
      <c r="AA417" s="6">
        <v>0.86999999999999977</v>
      </c>
      <c r="AB417" s="6">
        <v>67.400000000000006</v>
      </c>
      <c r="AC417" s="6">
        <v>1.1095238095238094</v>
      </c>
      <c r="AD417" s="6">
        <v>5.3904000000000005</v>
      </c>
      <c r="AE417" s="6">
        <v>2.0444444444444443</v>
      </c>
      <c r="AF417" s="6">
        <v>0.20950000000000002</v>
      </c>
      <c r="AG417" s="6">
        <v>8.1100000000000026E-3</v>
      </c>
      <c r="AH417" s="6">
        <v>3.6289473684210532E-3</v>
      </c>
      <c r="AI417" s="6">
        <v>1.6605263157894736</v>
      </c>
      <c r="AJ417" s="6">
        <v>5.7520833333333341</v>
      </c>
      <c r="AK417">
        <v>16.611111111111111</v>
      </c>
      <c r="AL417">
        <v>1.4559090909090908E-3</v>
      </c>
      <c r="AM417">
        <v>0</v>
      </c>
    </row>
    <row r="418" spans="8:39" x14ac:dyDescent="0.25">
      <c r="H418" t="s">
        <v>516</v>
      </c>
      <c r="I418" t="s">
        <v>516</v>
      </c>
      <c r="J418" t="s">
        <v>994</v>
      </c>
      <c r="K418" t="s">
        <v>1614</v>
      </c>
      <c r="L418" t="s">
        <v>579</v>
      </c>
      <c r="M418" s="6">
        <v>288</v>
      </c>
      <c r="N418" s="9">
        <v>0.49080000000000013</v>
      </c>
      <c r="O418" s="11">
        <v>49.44</v>
      </c>
      <c r="P418" s="11">
        <v>1.9240000000000002</v>
      </c>
      <c r="Q418" s="9">
        <v>6.4756000000000009</v>
      </c>
      <c r="R418" s="11">
        <v>4.5079999999999991</v>
      </c>
      <c r="S418" s="6">
        <v>7.5320000000000012E-2</v>
      </c>
      <c r="T418" s="6">
        <v>7.3600000000000002E-3</v>
      </c>
      <c r="U418" s="6">
        <v>3.7656000000000016E-2</v>
      </c>
      <c r="V418" s="6">
        <v>0.69200000000000006</v>
      </c>
      <c r="W418" s="6">
        <v>6.0120000000000005</v>
      </c>
      <c r="X418" s="6">
        <v>29.08</v>
      </c>
      <c r="Y418" s="15">
        <v>2.8948888888888885E-2</v>
      </c>
      <c r="Z418" s="15">
        <v>2.1840322580645156E-2</v>
      </c>
      <c r="AA418" s="6">
        <v>0.46450000000000002</v>
      </c>
      <c r="AB418" s="6">
        <v>47.85</v>
      </c>
      <c r="AC418" s="6">
        <v>2.4249999999999998</v>
      </c>
      <c r="AD418" s="6">
        <v>6.2700000000000014</v>
      </c>
      <c r="AE418" s="6">
        <v>4.7816666666666663</v>
      </c>
      <c r="AF418" s="6">
        <v>5.5100000000000003E-2</v>
      </c>
      <c r="AG418" s="6">
        <v>9.0150000000000022E-3</v>
      </c>
      <c r="AH418" s="6">
        <v>1.8250000000000002E-3</v>
      </c>
      <c r="AI418" s="6">
        <v>2.3999999999999995</v>
      </c>
      <c r="AJ418" s="6">
        <v>5.3624999999999989</v>
      </c>
      <c r="AK418">
        <v>21.8125</v>
      </c>
      <c r="AL418">
        <v>9.5560000000000024E-4</v>
      </c>
      <c r="AM418">
        <v>0</v>
      </c>
    </row>
    <row r="419" spans="8:39" x14ac:dyDescent="0.25">
      <c r="H419" t="s">
        <v>517</v>
      </c>
      <c r="I419" t="s">
        <v>517</v>
      </c>
      <c r="J419" t="s">
        <v>618</v>
      </c>
      <c r="K419" t="s">
        <v>1615</v>
      </c>
      <c r="L419" t="s">
        <v>579</v>
      </c>
      <c r="M419" s="6">
        <v>695</v>
      </c>
      <c r="N419" s="9">
        <v>0.54340425531914882</v>
      </c>
      <c r="O419" s="11">
        <v>6.8893617021276601</v>
      </c>
      <c r="P419" s="11">
        <v>2.6787234042553192</v>
      </c>
      <c r="Q419" s="9">
        <v>6.3831914893617023</v>
      </c>
      <c r="R419" s="11">
        <v>3.168085106382978</v>
      </c>
      <c r="S419" s="6">
        <v>4.6148936170212776E-2</v>
      </c>
      <c r="T419" s="6">
        <v>5.3276595744680853E-3</v>
      </c>
      <c r="U419" s="6">
        <v>0.1349148936170213</v>
      </c>
      <c r="V419" s="6">
        <v>0.96170212765957441</v>
      </c>
      <c r="W419" s="6">
        <v>2.5297872340425531</v>
      </c>
      <c r="X419" s="6">
        <v>24.425531914893618</v>
      </c>
      <c r="Y419" s="15">
        <v>4.2334408602150542E-2</v>
      </c>
      <c r="Z419" s="15">
        <v>3.5626793893129789E-2</v>
      </c>
      <c r="AA419" s="6">
        <v>0.39499999999999996</v>
      </c>
      <c r="AB419" s="6">
        <v>9.0576923076923084</v>
      </c>
      <c r="AC419" s="6">
        <v>2.9869230769230759</v>
      </c>
      <c r="AD419" s="6">
        <v>6.3584615384615386</v>
      </c>
      <c r="AE419" s="6">
        <v>2.3254545454545452</v>
      </c>
      <c r="AF419" s="6">
        <v>1.1961538461538468E-2</v>
      </c>
      <c r="AG419" s="6">
        <v>1.3523076923076928E-2</v>
      </c>
      <c r="AH419" s="6">
        <v>4.7416666666666675E-3</v>
      </c>
      <c r="AI419" s="6">
        <v>1.6234615384615378</v>
      </c>
      <c r="AJ419" s="6">
        <v>2.1959999999999997</v>
      </c>
      <c r="AK419">
        <v>21.25</v>
      </c>
      <c r="AL419">
        <v>1.886808510638299E-3</v>
      </c>
      <c r="AM419">
        <v>0</v>
      </c>
    </row>
    <row r="420" spans="8:39" x14ac:dyDescent="0.25">
      <c r="H420" t="s">
        <v>518</v>
      </c>
      <c r="I420" t="s">
        <v>518</v>
      </c>
      <c r="J420" t="s">
        <v>995</v>
      </c>
      <c r="K420" t="s">
        <v>1616</v>
      </c>
      <c r="L420" t="s">
        <v>579</v>
      </c>
      <c r="M420" s="6">
        <v>136</v>
      </c>
      <c r="N420" s="9">
        <v>0.50161290322580654</v>
      </c>
      <c r="O420" s="11">
        <v>52.612903225806448</v>
      </c>
      <c r="P420" s="11">
        <v>7.6258064516129034</v>
      </c>
      <c r="Q420" s="9">
        <v>6.6232258064516154</v>
      </c>
      <c r="R420" s="11">
        <v>11.25483870967742</v>
      </c>
      <c r="S420" s="6">
        <v>0.45838709677419359</v>
      </c>
      <c r="T420" s="6">
        <v>8.4193548387096785E-3</v>
      </c>
      <c r="U420" s="6">
        <v>0.15558064516129033</v>
      </c>
      <c r="V420" s="6">
        <v>3.1129032258064515</v>
      </c>
      <c r="W420" s="6">
        <v>12.141935483870967</v>
      </c>
      <c r="X420" s="6">
        <v>87.322580645161295</v>
      </c>
      <c r="Y420" s="15">
        <v>0.27282000000000006</v>
      </c>
      <c r="Z420" s="15">
        <v>0.47665625</v>
      </c>
      <c r="AA420" s="6">
        <v>0.83239999999999981</v>
      </c>
      <c r="AB420" s="6">
        <v>83.57692307692308</v>
      </c>
      <c r="AC420" s="6">
        <v>3.2869230769230771</v>
      </c>
      <c r="AD420" s="6">
        <v>6.2053846153846157</v>
      </c>
      <c r="AE420" s="6">
        <v>21.784615384615385</v>
      </c>
      <c r="AF420" s="6">
        <v>0.43596153846153851</v>
      </c>
      <c r="AG420" s="6">
        <v>2.1950000000000008E-2</v>
      </c>
      <c r="AH420" s="6">
        <v>8.2708333333333332E-3</v>
      </c>
      <c r="AI420" s="6">
        <v>3.7315384615384612</v>
      </c>
      <c r="AJ420" s="6">
        <v>10.409999999999998</v>
      </c>
      <c r="AK420">
        <v>64.666666666666671</v>
      </c>
      <c r="AL420">
        <v>9.983870967741938E-4</v>
      </c>
      <c r="AM420">
        <v>0</v>
      </c>
    </row>
    <row r="421" spans="8:39" x14ac:dyDescent="0.25">
      <c r="H421" t="s">
        <v>199</v>
      </c>
      <c r="I421" t="s">
        <v>199</v>
      </c>
      <c r="J421" t="s">
        <v>613</v>
      </c>
      <c r="K421" t="s">
        <v>1617</v>
      </c>
      <c r="L421" t="s">
        <v>241</v>
      </c>
      <c r="M421" s="6">
        <v>274</v>
      </c>
      <c r="N421" s="9">
        <v>0.38117647058823528</v>
      </c>
      <c r="O421" s="11">
        <v>0.29411764705882354</v>
      </c>
      <c r="P421" s="11">
        <v>15.588235294117647</v>
      </c>
      <c r="Q421" s="9">
        <v>6.5752941176470596</v>
      </c>
      <c r="R421" s="11">
        <v>22.294117647058822</v>
      </c>
      <c r="S421" s="6">
        <v>0</v>
      </c>
      <c r="T421" s="6">
        <v>8.1764705882352937E-3</v>
      </c>
      <c r="U421" s="6">
        <v>7.1352941176470609E-3</v>
      </c>
      <c r="V421" s="6">
        <v>6.2882352941176469</v>
      </c>
      <c r="W421" s="6">
        <v>0.40647058823529408</v>
      </c>
      <c r="X421" s="6">
        <v>128.64705882352942</v>
      </c>
      <c r="Y421" s="15">
        <v>1.25E-4</v>
      </c>
      <c r="Z421" s="15">
        <v>0</v>
      </c>
      <c r="AA421" s="6">
        <v>0.36041666666666661</v>
      </c>
      <c r="AB421" s="6">
        <v>0.70833333333333337</v>
      </c>
      <c r="AC421" s="6">
        <v>14.291666666666666</v>
      </c>
      <c r="AD421" s="6">
        <v>6.3912500000000003</v>
      </c>
      <c r="AE421" s="6">
        <v>19.791666666666668</v>
      </c>
      <c r="AF421" s="6">
        <v>3.8333333333333337E-2</v>
      </c>
      <c r="AG421" s="6">
        <v>1.395416666666667E-2</v>
      </c>
      <c r="AH421" s="6">
        <v>2.9541666666666674E-3</v>
      </c>
      <c r="AI421" s="6">
        <v>7.2749999999999995</v>
      </c>
      <c r="AJ421" s="6">
        <v>0.42041666666666672</v>
      </c>
      <c r="AK421">
        <v>117.20833333333333</v>
      </c>
      <c r="AL421">
        <v>2.3000000000000001E-4</v>
      </c>
      <c r="AM421">
        <v>0</v>
      </c>
    </row>
    <row r="422" spans="8:39" x14ac:dyDescent="0.25">
      <c r="H422" t="s">
        <v>200</v>
      </c>
      <c r="I422" t="s">
        <v>200</v>
      </c>
      <c r="J422" t="s">
        <v>612</v>
      </c>
      <c r="K422" t="s">
        <v>1380</v>
      </c>
      <c r="L422" t="s">
        <v>241</v>
      </c>
      <c r="M422" s="6">
        <v>132</v>
      </c>
      <c r="N422" s="9">
        <v>0.22705882352941176</v>
      </c>
      <c r="O422" s="11">
        <v>0.17647058823529413</v>
      </c>
      <c r="P422" s="11">
        <v>26.794117647058822</v>
      </c>
      <c r="Q422" s="9">
        <v>6.8870588235294123</v>
      </c>
      <c r="R422" s="11">
        <v>22.117647058823529</v>
      </c>
      <c r="S422" s="6">
        <v>5.0000000000000001E-3</v>
      </c>
      <c r="T422" s="6">
        <v>0</v>
      </c>
      <c r="U422" s="6">
        <v>0.27661764705882358</v>
      </c>
      <c r="V422" s="6">
        <v>3.9147058823529419</v>
      </c>
      <c r="W422" s="6">
        <v>8.5588235294117646E-2</v>
      </c>
      <c r="X422" s="6">
        <v>79.32352941176471</v>
      </c>
      <c r="Y422" s="15">
        <v>2.3535555555555553E-2</v>
      </c>
      <c r="Z422" s="15">
        <v>1E-3</v>
      </c>
      <c r="AA422" s="6">
        <v>0.17399999999999993</v>
      </c>
      <c r="AB422" s="6">
        <v>0.73333333333333328</v>
      </c>
      <c r="AC422" s="6">
        <v>52.133333333333333</v>
      </c>
      <c r="AD422" s="6">
        <v>6.5733333333333341</v>
      </c>
      <c r="AE422" s="6">
        <v>21.266666666666666</v>
      </c>
      <c r="AF422" s="6">
        <v>9.3333333333333341E-3</v>
      </c>
      <c r="AG422" s="6">
        <v>4.0666666666666672E-3</v>
      </c>
      <c r="AH422" s="6">
        <v>2.0000000000000006E-4</v>
      </c>
      <c r="AI422" s="6">
        <v>4.5066666666666659</v>
      </c>
      <c r="AJ422" s="6">
        <v>0.21333333333333332</v>
      </c>
      <c r="AK422">
        <v>71.13333333333334</v>
      </c>
      <c r="AL422">
        <v>1.2352941176470587E-4</v>
      </c>
      <c r="AM422">
        <v>0</v>
      </c>
    </row>
    <row r="423" spans="8:39" x14ac:dyDescent="0.25">
      <c r="H423" t="s">
        <v>996</v>
      </c>
      <c r="I423" t="s">
        <v>519</v>
      </c>
      <c r="J423" t="s">
        <v>997</v>
      </c>
      <c r="K423" t="s">
        <v>1618</v>
      </c>
      <c r="L423" t="s">
        <v>579</v>
      </c>
      <c r="M423" s="6">
        <v>263</v>
      </c>
      <c r="N423" s="9">
        <v>0.39205128205128192</v>
      </c>
      <c r="O423" s="11">
        <v>58.358974358974358</v>
      </c>
      <c r="P423" s="11">
        <v>0.71794871794871795</v>
      </c>
      <c r="Q423" s="9">
        <v>5.9861538461538464</v>
      </c>
      <c r="R423" s="11">
        <v>3.2256410256410257</v>
      </c>
      <c r="S423" s="6">
        <v>0.17025641025641022</v>
      </c>
      <c r="T423" s="6">
        <v>3.117948717948718E-3</v>
      </c>
      <c r="U423" s="6">
        <v>0.13493974358974359</v>
      </c>
      <c r="V423" s="6">
        <v>0.69230769230769229</v>
      </c>
      <c r="W423" s="6">
        <v>4.787179487179487</v>
      </c>
      <c r="X423" s="6">
        <v>16.702564102564104</v>
      </c>
      <c r="Y423" s="15">
        <v>0.10827647058823528</v>
      </c>
      <c r="Z423" s="15">
        <v>0</v>
      </c>
      <c r="AA423" s="6">
        <v>0.83526315789473693</v>
      </c>
      <c r="AB423" s="6">
        <v>105.73684210526316</v>
      </c>
      <c r="AC423" s="6">
        <v>0.68157894736842106</v>
      </c>
      <c r="AD423" s="6">
        <v>5.1189473684210522</v>
      </c>
      <c r="AE423" s="6">
        <v>3.63</v>
      </c>
      <c r="AF423" s="6">
        <v>0.27773684210526317</v>
      </c>
      <c r="AG423" s="6">
        <v>1.889473684210527E-2</v>
      </c>
      <c r="AH423" s="6">
        <v>4.0805263157894754E-3</v>
      </c>
      <c r="AI423" s="6">
        <v>2.5789473684210535</v>
      </c>
      <c r="AJ423" s="6">
        <v>7.9000000000000012</v>
      </c>
      <c r="AK423">
        <v>23.842105263157894</v>
      </c>
      <c r="AL423">
        <v>4.5128205128205131E-4</v>
      </c>
      <c r="AM423">
        <v>0</v>
      </c>
    </row>
    <row r="424" spans="8:39" x14ac:dyDescent="0.25">
      <c r="H424" t="s">
        <v>996</v>
      </c>
      <c r="I424" t="s">
        <v>520</v>
      </c>
      <c r="J424" t="s">
        <v>997</v>
      </c>
      <c r="K424" t="s">
        <v>1618</v>
      </c>
      <c r="L424" t="s">
        <v>579</v>
      </c>
      <c r="M424" s="6">
        <v>263</v>
      </c>
      <c r="N424" s="9">
        <v>0.39205128205128192</v>
      </c>
      <c r="O424" s="11">
        <v>58.358974358974358</v>
      </c>
      <c r="P424" s="11">
        <v>0.71794871794871795</v>
      </c>
      <c r="Q424" s="9">
        <v>5.9861538461538464</v>
      </c>
      <c r="R424" s="11">
        <v>3.2256410256410257</v>
      </c>
      <c r="S424" s="6">
        <v>0.17025641025641022</v>
      </c>
      <c r="T424" s="6">
        <v>3.117948717948718E-3</v>
      </c>
      <c r="U424" s="6">
        <v>0.13493974358974359</v>
      </c>
      <c r="V424" s="6">
        <v>0.69230769230769229</v>
      </c>
      <c r="W424" s="6">
        <v>4.787179487179487</v>
      </c>
      <c r="X424" s="6">
        <v>16.702564102564104</v>
      </c>
      <c r="Y424" s="15">
        <v>0.10827647058823528</v>
      </c>
      <c r="Z424" s="15">
        <v>0</v>
      </c>
      <c r="AA424" s="6">
        <v>0.83526315789473693</v>
      </c>
      <c r="AB424" s="6">
        <v>105.73684210526316</v>
      </c>
      <c r="AC424" s="6">
        <v>0.68157894736842106</v>
      </c>
      <c r="AD424" s="6">
        <v>5.1189473684210522</v>
      </c>
      <c r="AE424" s="6">
        <v>3.63</v>
      </c>
      <c r="AF424" s="6">
        <v>0.27773684210526317</v>
      </c>
      <c r="AG424" s="6">
        <v>1.889473684210527E-2</v>
      </c>
      <c r="AH424" s="6">
        <v>4.0805263157894754E-3</v>
      </c>
      <c r="AI424" s="6">
        <v>2.5789473684210535</v>
      </c>
      <c r="AJ424" s="6">
        <v>7.9000000000000012</v>
      </c>
      <c r="AK424">
        <v>23.842105263157894</v>
      </c>
      <c r="AL424">
        <v>4.5128205128205131E-4</v>
      </c>
      <c r="AM424">
        <v>0</v>
      </c>
    </row>
    <row r="425" spans="8:39" x14ac:dyDescent="0.25">
      <c r="H425" t="s">
        <v>998</v>
      </c>
      <c r="I425" t="s">
        <v>521</v>
      </c>
      <c r="J425" t="s">
        <v>999</v>
      </c>
      <c r="K425" t="s">
        <v>1619</v>
      </c>
      <c r="L425" t="s">
        <v>579</v>
      </c>
      <c r="M425" s="6">
        <v>304</v>
      </c>
      <c r="N425" s="9">
        <v>0.52681818181818185</v>
      </c>
      <c r="O425" s="11">
        <v>74.681818181818187</v>
      </c>
      <c r="P425" s="11">
        <v>9.3954545454545464</v>
      </c>
      <c r="Q425" s="9">
        <v>6.6545454545454534</v>
      </c>
      <c r="R425" s="11">
        <v>12.16818181818182</v>
      </c>
      <c r="S425" s="6">
        <v>0.27454545454545459</v>
      </c>
      <c r="T425" s="6">
        <v>1.8190909090909094E-2</v>
      </c>
      <c r="U425" s="6">
        <v>0.32618181818181818</v>
      </c>
      <c r="V425" s="6">
        <v>0.89090909090909098</v>
      </c>
      <c r="W425" s="6">
        <v>11.55909090909091</v>
      </c>
      <c r="X425" s="6">
        <v>36.636363636363633</v>
      </c>
      <c r="Y425" s="15">
        <v>9.5279487179487171E-2</v>
      </c>
      <c r="Z425" s="15">
        <v>0.14795535714285715</v>
      </c>
      <c r="AA425" s="6">
        <v>1.0956250000000001</v>
      </c>
      <c r="AB425" s="6">
        <v>78.875</v>
      </c>
      <c r="AC425" s="6">
        <v>10.185</v>
      </c>
      <c r="AD425" s="6">
        <v>6.6925000000000008</v>
      </c>
      <c r="AE425" s="6">
        <v>11.75</v>
      </c>
      <c r="AF425" s="6">
        <v>0.21962499999999999</v>
      </c>
      <c r="AG425" s="6">
        <v>2.5875000000000009E-2</v>
      </c>
      <c r="AH425" s="6">
        <v>2.0231250000000002E-3</v>
      </c>
      <c r="AI425" s="6">
        <v>2.9375</v>
      </c>
      <c r="AJ425" s="6">
        <v>10.757142857142854</v>
      </c>
      <c r="AK425">
        <v>41.625</v>
      </c>
      <c r="AL425">
        <v>1.9509090909090908E-3</v>
      </c>
      <c r="AM425">
        <v>0</v>
      </c>
    </row>
    <row r="426" spans="8:39" x14ac:dyDescent="0.25">
      <c r="H426" t="s">
        <v>201</v>
      </c>
      <c r="I426" t="s">
        <v>201</v>
      </c>
      <c r="J426" t="s">
        <v>640</v>
      </c>
      <c r="K426" t="s">
        <v>1620</v>
      </c>
      <c r="L426" t="s">
        <v>579</v>
      </c>
      <c r="M426" s="6">
        <v>117</v>
      </c>
      <c r="N426" s="9">
        <v>1.9447999999999996</v>
      </c>
      <c r="O426" s="11">
        <v>27.511999999999997</v>
      </c>
      <c r="P426" s="11">
        <v>128.19999999999999</v>
      </c>
      <c r="Q426" s="9">
        <v>7.976</v>
      </c>
      <c r="R426" s="11">
        <v>139.36000000000001</v>
      </c>
      <c r="S426" s="6">
        <v>3.0439999999999995E-2</v>
      </c>
      <c r="T426" s="6">
        <v>5.4679999999999998E-3</v>
      </c>
      <c r="U426" s="6">
        <v>2.7880000000000002E-2</v>
      </c>
      <c r="V426" s="6">
        <v>4.9279999999999999</v>
      </c>
      <c r="W426" s="6">
        <v>3.3919999999999995</v>
      </c>
      <c r="X426" s="6">
        <v>174.32</v>
      </c>
      <c r="Y426" s="15">
        <v>9.8736842105263175E-3</v>
      </c>
      <c r="Z426" s="15">
        <v>1.3123809523809525E-2</v>
      </c>
      <c r="AA426" s="6">
        <v>0.40857142857142853</v>
      </c>
      <c r="AB426" s="6">
        <v>26</v>
      </c>
      <c r="AC426" s="6">
        <v>128.81428571428572</v>
      </c>
      <c r="AD426" s="6">
        <v>7.9014285714285704</v>
      </c>
      <c r="AE426" s="6">
        <v>133.42857142857142</v>
      </c>
      <c r="AF426" s="6">
        <v>8.2142857142857156E-3</v>
      </c>
      <c r="AG426" s="6">
        <v>2.5000000000000001E-3</v>
      </c>
      <c r="AH426" s="6">
        <v>4.285714285714286E-4</v>
      </c>
      <c r="AI426" s="6">
        <v>4.6785714285714288</v>
      </c>
      <c r="AJ426" s="6">
        <v>3.592857142857143</v>
      </c>
      <c r="AK426">
        <v>171.28571428571428</v>
      </c>
      <c r="AL426">
        <v>1.0824000000000001E-3</v>
      </c>
      <c r="AM426">
        <v>0</v>
      </c>
    </row>
    <row r="427" spans="8:39" x14ac:dyDescent="0.25">
      <c r="H427" t="s">
        <v>201</v>
      </c>
      <c r="I427" t="s">
        <v>201</v>
      </c>
      <c r="J427" t="s">
        <v>613</v>
      </c>
      <c r="K427" t="s">
        <v>1621</v>
      </c>
      <c r="L427" t="s">
        <v>241</v>
      </c>
      <c r="M427" s="6">
        <v>117</v>
      </c>
      <c r="N427" s="9">
        <v>0.67937500000000006</v>
      </c>
      <c r="O427" s="11">
        <v>5.25</v>
      </c>
      <c r="P427" s="11">
        <v>199.6875</v>
      </c>
      <c r="Q427" s="9">
        <v>8.0031249999999989</v>
      </c>
      <c r="R427" s="11">
        <v>241.3125</v>
      </c>
      <c r="S427" s="6">
        <v>7.6249999999999998E-3</v>
      </c>
      <c r="T427" s="6">
        <v>3.7500000000000001E-4</v>
      </c>
      <c r="U427" s="6">
        <v>6.3625000000000001E-2</v>
      </c>
      <c r="V427" s="6">
        <v>45</v>
      </c>
      <c r="W427" s="6">
        <v>1.6356249999999999</v>
      </c>
      <c r="X427" s="6">
        <v>371.25</v>
      </c>
      <c r="Y427" s="15">
        <v>5.3500000000000006E-3</v>
      </c>
      <c r="Z427" s="15">
        <v>1.1666666666666668E-3</v>
      </c>
      <c r="AA427" s="6">
        <v>2.125</v>
      </c>
      <c r="AB427" s="6">
        <v>10.333333333333334</v>
      </c>
      <c r="AC427" s="6">
        <v>183</v>
      </c>
      <c r="AD427" s="6">
        <v>7.7854545454545452</v>
      </c>
      <c r="AE427" s="6">
        <v>209.75</v>
      </c>
      <c r="AF427" s="6">
        <v>5.3333333333333344E-2</v>
      </c>
      <c r="AG427" s="6">
        <v>2.7500000000000003E-3</v>
      </c>
      <c r="AH427" s="6">
        <v>1.1416666666666667E-2</v>
      </c>
      <c r="AI427" s="6">
        <v>30.916666666666668</v>
      </c>
      <c r="AJ427" s="6">
        <v>4</v>
      </c>
      <c r="AK427">
        <v>332.41666666666669</v>
      </c>
      <c r="AL427">
        <v>3.6875000000000002E-5</v>
      </c>
      <c r="AM427">
        <v>0</v>
      </c>
    </row>
    <row r="428" spans="8:39" x14ac:dyDescent="0.25">
      <c r="H428" t="s">
        <v>202</v>
      </c>
      <c r="I428" t="s">
        <v>202</v>
      </c>
      <c r="J428" t="s">
        <v>613</v>
      </c>
      <c r="K428" t="s">
        <v>1622</v>
      </c>
      <c r="L428" t="s">
        <v>241</v>
      </c>
      <c r="M428" s="6">
        <v>77</v>
      </c>
      <c r="N428" s="9">
        <v>0.41235294117647059</v>
      </c>
      <c r="O428" s="11">
        <v>4.9411764705882355</v>
      </c>
      <c r="P428" s="11">
        <v>72.82352941176471</v>
      </c>
      <c r="Q428" s="9">
        <v>7.841764705882353</v>
      </c>
      <c r="R428" s="11">
        <v>59.294117647058826</v>
      </c>
      <c r="S428" s="6">
        <v>6.352941176470589E-2</v>
      </c>
      <c r="T428" s="6">
        <v>2.0235294117647056E-2</v>
      </c>
      <c r="U428" s="6">
        <v>6.1352941176470596E-2</v>
      </c>
      <c r="V428" s="6">
        <v>4.2941176470588234</v>
      </c>
      <c r="W428" s="6">
        <v>2.5805882352941176</v>
      </c>
      <c r="X428" s="6">
        <v>102.17647058823529</v>
      </c>
      <c r="Y428" s="15">
        <v>4.0335294117647046E-2</v>
      </c>
      <c r="Z428" s="15">
        <v>2.8458695652173915E-2</v>
      </c>
      <c r="AA428" s="6">
        <v>0.39500000000000002</v>
      </c>
      <c r="AB428" s="6">
        <v>6.3142857142857149</v>
      </c>
      <c r="AC428" s="6">
        <v>73.071428571428569</v>
      </c>
      <c r="AD428" s="6">
        <v>7.7471428571428564</v>
      </c>
      <c r="AE428" s="6">
        <v>56.357142857142854</v>
      </c>
      <c r="AF428" s="6">
        <v>8.6285714285714285E-2</v>
      </c>
      <c r="AG428" s="6">
        <v>3.1928571428571431E-2</v>
      </c>
      <c r="AH428" s="6">
        <v>2.8571428571428574E-4</v>
      </c>
      <c r="AI428" s="6">
        <v>5.6428571428571432</v>
      </c>
      <c r="AJ428" s="6">
        <v>2.2214285714285711</v>
      </c>
      <c r="AK428">
        <v>107.85714285714286</v>
      </c>
      <c r="AL428">
        <v>0</v>
      </c>
      <c r="AM428">
        <v>0</v>
      </c>
    </row>
    <row r="429" spans="8:39" x14ac:dyDescent="0.25">
      <c r="H429" t="s">
        <v>1000</v>
      </c>
      <c r="I429" t="s">
        <v>203</v>
      </c>
      <c r="J429" t="s">
        <v>1001</v>
      </c>
      <c r="K429" t="s">
        <v>1623</v>
      </c>
      <c r="L429" t="s">
        <v>241</v>
      </c>
      <c r="M429" s="6">
        <v>1314</v>
      </c>
      <c r="N429" s="9">
        <v>0.84950000000000014</v>
      </c>
      <c r="O429" s="11">
        <v>0.1</v>
      </c>
      <c r="P429" s="11">
        <v>123.65</v>
      </c>
      <c r="Q429" s="9">
        <v>7.966499999999999</v>
      </c>
      <c r="R429" s="11">
        <v>102</v>
      </c>
      <c r="S429" s="6">
        <v>0.01</v>
      </c>
      <c r="T429" s="6">
        <v>7.1000000000000021E-2</v>
      </c>
      <c r="U429" s="6">
        <v>5.1000000000000004E-2</v>
      </c>
      <c r="V429" s="6">
        <v>22.25</v>
      </c>
      <c r="W429" s="6">
        <v>1.3649999999999998</v>
      </c>
      <c r="X429" s="6">
        <v>353</v>
      </c>
      <c r="Y429" s="15">
        <v>4.3254999999999995E-2</v>
      </c>
      <c r="Z429" s="15">
        <v>8.2333333333333338E-3</v>
      </c>
      <c r="AA429" s="6">
        <v>1.4822857142857142</v>
      </c>
      <c r="AB429" s="6">
        <v>4.1428571428571432</v>
      </c>
      <c r="AC429" s="6">
        <v>146.80000000000001</v>
      </c>
      <c r="AD429" s="6">
        <v>7.7768571428571427</v>
      </c>
      <c r="AE429" s="6">
        <v>80.428571428571431</v>
      </c>
      <c r="AF429" s="6">
        <v>0.17257142857142857</v>
      </c>
      <c r="AG429" s="6">
        <v>5.751428571428574E-2</v>
      </c>
      <c r="AH429" s="6">
        <v>3.9085714285714305E-3</v>
      </c>
      <c r="AI429" s="6">
        <v>20</v>
      </c>
      <c r="AJ429" s="6">
        <v>1.5448571428571434</v>
      </c>
      <c r="AK429">
        <v>463.28571428571428</v>
      </c>
      <c r="AL429">
        <v>2.0500000000000002E-4</v>
      </c>
      <c r="AM429">
        <v>0</v>
      </c>
    </row>
    <row r="430" spans="8:39" x14ac:dyDescent="0.25">
      <c r="H430" t="s">
        <v>1002</v>
      </c>
      <c r="I430" t="s">
        <v>168</v>
      </c>
      <c r="J430" t="s">
        <v>1003</v>
      </c>
      <c r="K430" t="s">
        <v>1624</v>
      </c>
      <c r="L430" t="s">
        <v>241</v>
      </c>
      <c r="M430" s="6">
        <v>308</v>
      </c>
      <c r="N430" s="9">
        <v>0.18187500000000004</v>
      </c>
      <c r="O430" s="11">
        <v>0.3125</v>
      </c>
      <c r="P430" s="11">
        <v>217.375</v>
      </c>
      <c r="Q430" s="9">
        <v>8.0075000000000003</v>
      </c>
      <c r="R430" s="11">
        <v>241.25</v>
      </c>
      <c r="S430" s="6">
        <v>0</v>
      </c>
      <c r="T430" s="6">
        <v>0</v>
      </c>
      <c r="U430" s="6">
        <v>6.1250000000000011E-3</v>
      </c>
      <c r="V430" s="6">
        <v>9.3000000000000007</v>
      </c>
      <c r="W430" s="6">
        <v>0.54125000000000001</v>
      </c>
      <c r="X430" s="6">
        <v>370.625</v>
      </c>
      <c r="Y430" s="15">
        <v>2.5666666666666667E-3</v>
      </c>
      <c r="Z430" s="15">
        <v>0</v>
      </c>
      <c r="AA430" s="6">
        <v>0.23333333333333336</v>
      </c>
      <c r="AB430" s="6">
        <v>1.5833333333333333</v>
      </c>
      <c r="AC430" s="6">
        <v>206.83333333333334</v>
      </c>
      <c r="AD430" s="6">
        <v>7.8999999999999995</v>
      </c>
      <c r="AE430" s="6">
        <v>230.75</v>
      </c>
      <c r="AF430" s="6">
        <v>5.8333333333333336E-3</v>
      </c>
      <c r="AG430" s="6">
        <v>3.0833333333333333E-3</v>
      </c>
      <c r="AH430" s="6">
        <v>4.5000000000000005E-3</v>
      </c>
      <c r="AI430" s="6">
        <v>10.083333333333334</v>
      </c>
      <c r="AJ430" s="6">
        <v>0.71666666666666667</v>
      </c>
      <c r="AK430">
        <v>353.83333333333331</v>
      </c>
      <c r="AL430">
        <v>2.3249999999999999E-4</v>
      </c>
      <c r="AM430">
        <v>0</v>
      </c>
    </row>
    <row r="431" spans="8:39" x14ac:dyDescent="0.25">
      <c r="H431" t="s">
        <v>1002</v>
      </c>
      <c r="I431" t="s">
        <v>205</v>
      </c>
      <c r="J431" t="s">
        <v>1004</v>
      </c>
      <c r="K431" t="s">
        <v>1625</v>
      </c>
      <c r="L431" t="s">
        <v>241</v>
      </c>
      <c r="M431" s="6">
        <v>308</v>
      </c>
      <c r="N431" s="9">
        <v>0.21437500000000004</v>
      </c>
      <c r="O431" s="11">
        <v>4.7750000000000004</v>
      </c>
      <c r="P431" s="11">
        <v>222.9375</v>
      </c>
      <c r="Q431" s="9">
        <v>7.94</v>
      </c>
      <c r="R431" s="11">
        <v>235.5</v>
      </c>
      <c r="S431" s="6">
        <v>8.7500000000000008E-3</v>
      </c>
      <c r="T431" s="6">
        <v>4.3337500000000001E-2</v>
      </c>
      <c r="U431" s="6">
        <v>1.8306250000000003E-2</v>
      </c>
      <c r="V431" s="6">
        <v>11.0625</v>
      </c>
      <c r="W431" s="6">
        <v>2.0687500000000001</v>
      </c>
      <c r="X431" s="6">
        <v>362.5</v>
      </c>
      <c r="Y431" s="15">
        <v>1.4777777777777779E-3</v>
      </c>
      <c r="Z431" s="15">
        <v>1.15E-3</v>
      </c>
      <c r="AA431" s="6">
        <v>0.19000000000000003</v>
      </c>
      <c r="AB431" s="6">
        <v>8.9333333333333336</v>
      </c>
      <c r="AC431" s="6">
        <v>203.4</v>
      </c>
      <c r="AD431" s="6">
        <v>7.7993333333333332</v>
      </c>
      <c r="AE431" s="6">
        <v>218.86666666666667</v>
      </c>
      <c r="AF431" s="6">
        <v>1.9000000000000003E-2</v>
      </c>
      <c r="AG431" s="6">
        <v>6.4733333333333337E-2</v>
      </c>
      <c r="AH431" s="6">
        <v>7.666666666666668E-3</v>
      </c>
      <c r="AI431" s="6">
        <v>10.933333333333334</v>
      </c>
      <c r="AJ431" s="6">
        <v>2.6666666666666665</v>
      </c>
      <c r="AK431">
        <v>331.33333333333331</v>
      </c>
      <c r="AL431">
        <v>3.1687499999999993E-2</v>
      </c>
      <c r="AM431">
        <v>0</v>
      </c>
    </row>
    <row r="432" spans="8:39" x14ac:dyDescent="0.25">
      <c r="H432" t="s">
        <v>1002</v>
      </c>
      <c r="I432" t="s">
        <v>206</v>
      </c>
      <c r="J432" t="s">
        <v>1005</v>
      </c>
      <c r="K432" t="s">
        <v>1626</v>
      </c>
      <c r="L432" t="s">
        <v>241</v>
      </c>
      <c r="M432" s="6">
        <v>308</v>
      </c>
      <c r="N432" s="9">
        <v>2.0847368421052637</v>
      </c>
      <c r="O432" s="11">
        <v>2.6</v>
      </c>
      <c r="P432" s="11">
        <v>243.63157894736841</v>
      </c>
      <c r="Q432" s="9">
        <v>7.9447368421052644</v>
      </c>
      <c r="R432" s="11">
        <v>246.31578947368422</v>
      </c>
      <c r="S432" s="6">
        <v>0.26952631578947367</v>
      </c>
      <c r="T432" s="6">
        <v>0.16098947368421052</v>
      </c>
      <c r="U432" s="6">
        <v>1.7552631578947368E-2</v>
      </c>
      <c r="V432" s="6">
        <v>10.073684210526316</v>
      </c>
      <c r="W432" s="6">
        <v>1.6526315789473685</v>
      </c>
      <c r="X432" s="6">
        <v>443.10526315789474</v>
      </c>
      <c r="Y432" s="15">
        <v>7.7333333333333325E-3</v>
      </c>
      <c r="Z432" s="15">
        <v>1.065E-3</v>
      </c>
      <c r="AA432" s="6">
        <v>1.4166666666666667</v>
      </c>
      <c r="AB432" s="6">
        <v>2.4166666666666665</v>
      </c>
      <c r="AC432" s="6">
        <v>237</v>
      </c>
      <c r="AD432" s="6">
        <v>7.8566666666666656</v>
      </c>
      <c r="AE432" s="6">
        <v>251.91666666666666</v>
      </c>
      <c r="AF432" s="6">
        <v>1.3749999999999998E-2</v>
      </c>
      <c r="AG432" s="6">
        <v>2.5833333333333337E-2</v>
      </c>
      <c r="AH432" s="6">
        <v>3.8333333333333331E-3</v>
      </c>
      <c r="AI432" s="6">
        <v>10.583333333333334</v>
      </c>
      <c r="AJ432" s="6">
        <v>1.3166666666666667</v>
      </c>
      <c r="AK432">
        <v>402</v>
      </c>
      <c r="AL432">
        <v>5.9457894736842116E-3</v>
      </c>
      <c r="AM432">
        <v>4.8947368421052638E-4</v>
      </c>
    </row>
    <row r="433" spans="8:39" x14ac:dyDescent="0.25">
      <c r="H433" t="s">
        <v>1002</v>
      </c>
      <c r="I433" t="s">
        <v>206</v>
      </c>
      <c r="J433" t="s">
        <v>1006</v>
      </c>
      <c r="K433" t="s">
        <v>1627</v>
      </c>
      <c r="L433" t="s">
        <v>241</v>
      </c>
      <c r="M433" s="6">
        <v>308</v>
      </c>
      <c r="N433" s="9">
        <v>15.146000000000001</v>
      </c>
      <c r="O433" s="11">
        <v>9.8000000000000007</v>
      </c>
      <c r="P433" s="11">
        <v>180.6</v>
      </c>
      <c r="Q433" s="9">
        <v>7.9759999999999991</v>
      </c>
      <c r="R433" s="11">
        <v>244.2</v>
      </c>
      <c r="S433" s="6">
        <v>0.79800000000000004</v>
      </c>
      <c r="T433" s="6">
        <v>0.31179999999999997</v>
      </c>
      <c r="U433" s="6">
        <v>2.9119999999999997E-2</v>
      </c>
      <c r="V433" s="6">
        <v>45.6</v>
      </c>
      <c r="W433" s="6">
        <v>3.34</v>
      </c>
      <c r="X433" s="6">
        <v>353.4</v>
      </c>
      <c r="Y433" s="15">
        <v>0.107</v>
      </c>
      <c r="Z433" s="15">
        <v>1.1999999999999999E-3</v>
      </c>
      <c r="AA433" s="6">
        <v>0.9</v>
      </c>
      <c r="AB433" s="6">
        <v>5</v>
      </c>
      <c r="AC433" s="6">
        <v>189</v>
      </c>
      <c r="AD433" s="6">
        <v>7.93</v>
      </c>
      <c r="AE433" s="6">
        <v>225</v>
      </c>
      <c r="AF433" s="6">
        <v>7.0000000000000007E-2</v>
      </c>
      <c r="AG433" s="6">
        <v>7.0000000000000007E-2</v>
      </c>
      <c r="AH433" s="6">
        <v>6.0000000000000001E-3</v>
      </c>
      <c r="AI433" s="6">
        <v>30</v>
      </c>
      <c r="AJ433" s="6">
        <v>3.4</v>
      </c>
      <c r="AK433">
        <v>361</v>
      </c>
      <c r="AL433">
        <v>2.2600000000000002E-2</v>
      </c>
      <c r="AM433">
        <v>7.3999999999999999E-4</v>
      </c>
    </row>
    <row r="434" spans="8:39" x14ac:dyDescent="0.25">
      <c r="H434" t="s">
        <v>1002</v>
      </c>
      <c r="I434" t="s">
        <v>206</v>
      </c>
      <c r="J434" t="s">
        <v>1007</v>
      </c>
      <c r="K434" t="s">
        <v>1628</v>
      </c>
      <c r="L434" t="s">
        <v>241</v>
      </c>
      <c r="M434" s="6">
        <v>308</v>
      </c>
      <c r="N434" s="9">
        <v>0.45411764705882363</v>
      </c>
      <c r="O434" s="11">
        <v>1.5294117647058822</v>
      </c>
      <c r="P434" s="11">
        <v>249.88235294117646</v>
      </c>
      <c r="Q434" s="9">
        <v>7.9441176470588246</v>
      </c>
      <c r="R434" s="11">
        <v>265.1764705882353</v>
      </c>
      <c r="S434" s="6">
        <v>7.1176470588235285E-2</v>
      </c>
      <c r="T434" s="6">
        <v>7.8588235294117667E-2</v>
      </c>
      <c r="U434" s="6">
        <v>6.241176470588237E-3</v>
      </c>
      <c r="V434" s="6">
        <v>11.294117647058824</v>
      </c>
      <c r="W434" s="6">
        <v>1.3999999999999997</v>
      </c>
      <c r="X434" s="6">
        <v>426.70588235294116</v>
      </c>
      <c r="Y434" s="15">
        <v>8.5747368421052617E-3</v>
      </c>
      <c r="Z434" s="15">
        <v>3.9375000000000006E-4</v>
      </c>
      <c r="AA434" s="6">
        <v>0.69999999999999984</v>
      </c>
      <c r="AB434" s="6">
        <v>1.8333333333333333</v>
      </c>
      <c r="AC434" s="6">
        <v>240.08333333333334</v>
      </c>
      <c r="AD434" s="6">
        <v>7.8916666666666666</v>
      </c>
      <c r="AE434" s="6">
        <v>259.08333333333331</v>
      </c>
      <c r="AF434" s="6">
        <v>0.125</v>
      </c>
      <c r="AG434" s="6">
        <v>0.14908333333333332</v>
      </c>
      <c r="AH434" s="6">
        <v>9.4999999999999998E-3</v>
      </c>
      <c r="AI434" s="6">
        <v>11.916666666666666</v>
      </c>
      <c r="AJ434" s="6">
        <v>1.4500000000000002</v>
      </c>
      <c r="AK434">
        <v>407.33333333333331</v>
      </c>
      <c r="AL434">
        <v>2.7294117647058821E-4</v>
      </c>
      <c r="AM434">
        <v>0</v>
      </c>
    </row>
    <row r="435" spans="8:39" x14ac:dyDescent="0.25">
      <c r="H435" t="s">
        <v>1002</v>
      </c>
      <c r="I435" t="s">
        <v>206</v>
      </c>
      <c r="J435" t="s">
        <v>1008</v>
      </c>
      <c r="K435" t="s">
        <v>1629</v>
      </c>
      <c r="L435" t="s">
        <v>241</v>
      </c>
      <c r="M435" s="6">
        <v>308</v>
      </c>
      <c r="N435" s="9">
        <v>0.21562500000000004</v>
      </c>
      <c r="O435" s="11">
        <v>0.6875</v>
      </c>
      <c r="P435" s="11">
        <v>241.5</v>
      </c>
      <c r="Q435" s="9">
        <v>8.02</v>
      </c>
      <c r="R435" s="11">
        <v>245.25</v>
      </c>
      <c r="S435" s="6">
        <v>0</v>
      </c>
      <c r="T435" s="6">
        <v>0</v>
      </c>
      <c r="U435" s="6">
        <v>6.3125000000000013E-3</v>
      </c>
      <c r="V435" s="6">
        <v>6.1624999999999996</v>
      </c>
      <c r="W435" s="6">
        <v>0.88437500000000002</v>
      </c>
      <c r="X435" s="6">
        <v>328.1875</v>
      </c>
      <c r="Y435" s="15">
        <v>8.3553846153846152E-3</v>
      </c>
      <c r="Z435" s="15">
        <v>1.5384615384615385E-4</v>
      </c>
      <c r="AA435" s="6">
        <v>0.16333333333333336</v>
      </c>
      <c r="AB435" s="6">
        <v>1.5333333333333334</v>
      </c>
      <c r="AC435" s="6">
        <v>225</v>
      </c>
      <c r="AD435" s="6">
        <v>7.8533333333333335</v>
      </c>
      <c r="AE435" s="6">
        <v>233.66666666666666</v>
      </c>
      <c r="AF435" s="6">
        <v>1.2333333333333333E-2</v>
      </c>
      <c r="AG435" s="6">
        <v>7.5333333333333329E-3</v>
      </c>
      <c r="AH435" s="6">
        <v>3.3999999999999998E-3</v>
      </c>
      <c r="AI435" s="6">
        <v>6.9333333333333336</v>
      </c>
      <c r="AJ435" s="6">
        <v>0.81666666666666665</v>
      </c>
      <c r="AK435">
        <v>317.86666666666667</v>
      </c>
      <c r="AL435">
        <v>3.2124999999999998E-4</v>
      </c>
      <c r="AM435">
        <v>0</v>
      </c>
    </row>
    <row r="436" spans="8:39" x14ac:dyDescent="0.25">
      <c r="H436" t="s">
        <v>524</v>
      </c>
      <c r="I436" t="s">
        <v>524</v>
      </c>
      <c r="J436" t="s">
        <v>1009</v>
      </c>
      <c r="K436" t="s">
        <v>1630</v>
      </c>
      <c r="L436" t="s">
        <v>579</v>
      </c>
      <c r="M436" s="6">
        <v>161</v>
      </c>
      <c r="N436" s="9">
        <v>0.76949999999999996</v>
      </c>
      <c r="O436" s="11">
        <v>115.9</v>
      </c>
      <c r="P436" s="11">
        <v>1.0150000000000001</v>
      </c>
      <c r="Q436" s="9">
        <v>6.1629999999999994</v>
      </c>
      <c r="R436" s="11">
        <v>6.419999999999999</v>
      </c>
      <c r="S436" s="6">
        <v>0.26349999999999996</v>
      </c>
      <c r="T436" s="6">
        <v>3.0110000000000015E-2</v>
      </c>
      <c r="U436" s="6">
        <v>0.11134999999999999</v>
      </c>
      <c r="V436" s="6">
        <v>0.89</v>
      </c>
      <c r="W436" s="6">
        <v>12.2</v>
      </c>
      <c r="X436" s="6">
        <v>27.6</v>
      </c>
      <c r="Y436" s="15">
        <v>1.0907878787878786E-2</v>
      </c>
      <c r="Z436" s="15">
        <v>2.3777777777777777E-3</v>
      </c>
      <c r="AA436" s="6">
        <v>0.64565217391304353</v>
      </c>
      <c r="AB436" s="6">
        <v>91</v>
      </c>
      <c r="AC436" s="6">
        <v>2.9626086956521731</v>
      </c>
      <c r="AD436" s="6">
        <v>6.0543478260869579</v>
      </c>
      <c r="AE436" s="6">
        <v>6.1916666666666664</v>
      </c>
      <c r="AF436" s="6">
        <v>0.21160869565217388</v>
      </c>
      <c r="AG436" s="6">
        <v>3.9043478260869569E-2</v>
      </c>
      <c r="AH436" s="6">
        <v>1.2350000000000002E-2</v>
      </c>
      <c r="AI436" s="6">
        <v>2.408260869565217</v>
      </c>
      <c r="AJ436" s="6">
        <v>9.5782608695652183</v>
      </c>
      <c r="AK436">
        <v>31.473684210526315</v>
      </c>
      <c r="AL436">
        <v>2.0000000000000001E-4</v>
      </c>
      <c r="AM436">
        <v>0</v>
      </c>
    </row>
    <row r="437" spans="8:39" x14ac:dyDescent="0.25">
      <c r="H437" t="s">
        <v>1010</v>
      </c>
      <c r="I437" t="s">
        <v>100</v>
      </c>
      <c r="J437" t="s">
        <v>1011</v>
      </c>
      <c r="K437" t="s">
        <v>1631</v>
      </c>
      <c r="L437" t="s">
        <v>241</v>
      </c>
      <c r="M437" s="6">
        <v>389</v>
      </c>
      <c r="N437" s="9">
        <v>0.66750000000000009</v>
      </c>
      <c r="O437" s="11">
        <v>8.3333333333333329E-2</v>
      </c>
      <c r="P437" s="11">
        <v>90.75</v>
      </c>
      <c r="Q437" s="9">
        <v>7.8879166666666665</v>
      </c>
      <c r="R437" s="11">
        <v>85.125</v>
      </c>
      <c r="S437" s="6">
        <v>4.1666666666666666E-3</v>
      </c>
      <c r="T437" s="6">
        <v>8.3333333333333339E-4</v>
      </c>
      <c r="U437" s="6">
        <v>7.7708333333333345E-3</v>
      </c>
      <c r="V437" s="6">
        <v>14.958333333333334</v>
      </c>
      <c r="W437" s="6">
        <v>0.12083333333333333</v>
      </c>
      <c r="X437" s="6">
        <v>159.66666666666666</v>
      </c>
      <c r="Y437" s="15">
        <v>3.4399999999999999E-3</v>
      </c>
      <c r="Z437" s="15">
        <v>0</v>
      </c>
      <c r="AA437" s="6">
        <v>0.22857142857142859</v>
      </c>
      <c r="AB437" s="6">
        <v>0.6428571428571429</v>
      </c>
      <c r="AC437" s="6">
        <v>87.214285714285708</v>
      </c>
      <c r="AD437" s="6">
        <v>7.6357142857142852</v>
      </c>
      <c r="AE437" s="6">
        <v>85.714285714285708</v>
      </c>
      <c r="AF437" s="6">
        <v>1.0714285714285715E-3</v>
      </c>
      <c r="AG437" s="6">
        <v>3.0357142857142861E-3</v>
      </c>
      <c r="AH437" s="6">
        <v>1.8857142857142861E-3</v>
      </c>
      <c r="AI437" s="6">
        <v>13.5</v>
      </c>
      <c r="AJ437" s="6">
        <v>0.16785714285714287</v>
      </c>
      <c r="AK437">
        <v>154.21428571428572</v>
      </c>
      <c r="AL437">
        <v>0</v>
      </c>
      <c r="AM437">
        <v>2.2749999999999997E-3</v>
      </c>
    </row>
    <row r="438" spans="8:39" x14ac:dyDescent="0.25">
      <c r="H438" t="s">
        <v>1010</v>
      </c>
      <c r="I438" t="s">
        <v>111</v>
      </c>
      <c r="J438" t="s">
        <v>1012</v>
      </c>
      <c r="K438" t="s">
        <v>1632</v>
      </c>
      <c r="L438" t="s">
        <v>241</v>
      </c>
      <c r="M438" s="6">
        <v>389</v>
      </c>
      <c r="N438" s="9">
        <v>0.22043478260869567</v>
      </c>
      <c r="O438" s="11">
        <v>0.2608695652173913</v>
      </c>
      <c r="P438" s="11">
        <v>89.347826086956516</v>
      </c>
      <c r="Q438" s="9">
        <v>8.0678260869565204</v>
      </c>
      <c r="R438" s="11">
        <v>104.04347826086956</v>
      </c>
      <c r="S438" s="6">
        <v>0.01</v>
      </c>
      <c r="T438" s="6">
        <v>0</v>
      </c>
      <c r="U438" s="6">
        <v>2.7086956521739135E-3</v>
      </c>
      <c r="V438" s="6">
        <v>17.739130434782609</v>
      </c>
      <c r="W438" s="6">
        <v>4.7826086956521741E-2</v>
      </c>
      <c r="X438" s="6">
        <v>168.04347826086956</v>
      </c>
      <c r="Y438" s="15">
        <v>2.5724999999999997E-3</v>
      </c>
      <c r="Z438" s="15">
        <v>0</v>
      </c>
      <c r="AA438" s="6">
        <v>0.19333333333333338</v>
      </c>
      <c r="AB438" s="6">
        <v>0.46666666666666667</v>
      </c>
      <c r="AC438" s="6">
        <v>85.066666666666663</v>
      </c>
      <c r="AD438" s="6">
        <v>7.8679999999999994</v>
      </c>
      <c r="AE438" s="6">
        <v>95.933333333333337</v>
      </c>
      <c r="AF438" s="6">
        <v>1.3333333333333333E-3</v>
      </c>
      <c r="AG438" s="6">
        <v>1.8666666666666666E-3</v>
      </c>
      <c r="AH438" s="6">
        <v>4.7133333333333341E-3</v>
      </c>
      <c r="AI438" s="6">
        <v>17.333333333333332</v>
      </c>
      <c r="AJ438" s="6">
        <v>8.3333333333333329E-2</v>
      </c>
      <c r="AK438">
        <v>157.33333333333334</v>
      </c>
      <c r="AL438">
        <v>2.3478260869565219E-5</v>
      </c>
      <c r="AM438">
        <v>2.7956521739130437E-3</v>
      </c>
    </row>
    <row r="439" spans="8:39" x14ac:dyDescent="0.25">
      <c r="H439" t="s">
        <v>1010</v>
      </c>
      <c r="I439" t="s">
        <v>116</v>
      </c>
      <c r="J439" t="s">
        <v>1013</v>
      </c>
      <c r="K439" t="s">
        <v>1633</v>
      </c>
      <c r="L439" t="s">
        <v>241</v>
      </c>
      <c r="M439" s="6">
        <v>389</v>
      </c>
      <c r="N439" s="9">
        <v>0.23227272727272716</v>
      </c>
      <c r="O439" s="11">
        <v>0.36363636363636365</v>
      </c>
      <c r="P439" s="11">
        <v>106.27272727272727</v>
      </c>
      <c r="Q439" s="9">
        <v>8.0554545454545448</v>
      </c>
      <c r="R439" s="11">
        <v>105.5</v>
      </c>
      <c r="S439" s="6">
        <v>0</v>
      </c>
      <c r="T439" s="6">
        <v>3.0909090909090912E-3</v>
      </c>
      <c r="U439" s="6">
        <v>1.0222727272727274E-2</v>
      </c>
      <c r="V439" s="6">
        <v>11.904545454545454</v>
      </c>
      <c r="W439" s="6">
        <v>0.78181818181818175</v>
      </c>
      <c r="X439" s="6">
        <v>183.27272727272728</v>
      </c>
      <c r="Y439" s="15">
        <v>4.6875E-2</v>
      </c>
      <c r="Z439" s="15">
        <v>1.7822499999999998E-2</v>
      </c>
      <c r="AA439" s="6">
        <v>0.16428571428571428</v>
      </c>
      <c r="AB439" s="6">
        <v>0.9285714285714286</v>
      </c>
      <c r="AC439" s="6">
        <v>112.92857142857143</v>
      </c>
      <c r="AD439" s="6">
        <v>7.8264285714285711</v>
      </c>
      <c r="AE439" s="6">
        <v>110.5</v>
      </c>
      <c r="AF439" s="6">
        <v>2.8571428571428567E-3</v>
      </c>
      <c r="AG439" s="6">
        <v>3.1357142857142861E-2</v>
      </c>
      <c r="AH439" s="6">
        <v>4.0571428571428573E-3</v>
      </c>
      <c r="AI439" s="6">
        <v>9.2142857142857135</v>
      </c>
      <c r="AJ439" s="6">
        <v>0.96428571428571419</v>
      </c>
      <c r="AK439">
        <v>180.71428571428572</v>
      </c>
      <c r="AL439">
        <v>3.3181818181818181E-5</v>
      </c>
      <c r="AM439">
        <v>7.2727272727272734E-4</v>
      </c>
    </row>
    <row r="440" spans="8:39" x14ac:dyDescent="0.25">
      <c r="H440" t="s">
        <v>1010</v>
      </c>
      <c r="I440" t="s">
        <v>116</v>
      </c>
      <c r="J440" t="s">
        <v>1014</v>
      </c>
      <c r="K440" t="s">
        <v>1634</v>
      </c>
      <c r="L440" t="s">
        <v>241</v>
      </c>
      <c r="M440" s="6">
        <v>389</v>
      </c>
      <c r="N440" s="9">
        <v>0.17</v>
      </c>
      <c r="O440" s="11">
        <v>0</v>
      </c>
      <c r="P440" s="11">
        <v>92</v>
      </c>
      <c r="Q440" s="9">
        <v>8.0566666666666666</v>
      </c>
      <c r="R440" s="11">
        <v>100.66666666666667</v>
      </c>
      <c r="S440" s="6">
        <v>0</v>
      </c>
      <c r="T440" s="6">
        <v>5.2666666666666669E-3</v>
      </c>
      <c r="U440" s="6">
        <v>9.4000000000000004E-3</v>
      </c>
      <c r="V440" s="6">
        <v>15.333333333333334</v>
      </c>
      <c r="W440" s="6">
        <v>0.21333333333333335</v>
      </c>
      <c r="X440" s="6">
        <v>150</v>
      </c>
      <c r="Y440" s="15">
        <v>6.8733333333333337E-3</v>
      </c>
      <c r="Z440" s="15">
        <v>0</v>
      </c>
      <c r="AA440" s="6">
        <v>0.32</v>
      </c>
      <c r="AB440" s="6">
        <v>0</v>
      </c>
      <c r="AC440" s="6">
        <v>91</v>
      </c>
      <c r="AD440" s="6">
        <v>8.15</v>
      </c>
      <c r="AE440" s="6">
        <v>110</v>
      </c>
      <c r="AF440" s="6">
        <v>0</v>
      </c>
      <c r="AG440" s="6">
        <v>2.8000000000000001E-2</v>
      </c>
      <c r="AH440" s="6">
        <v>4.4999999999999997E-3</v>
      </c>
      <c r="AI440" s="6">
        <v>15</v>
      </c>
      <c r="AJ440" s="6">
        <v>0</v>
      </c>
      <c r="AK440">
        <v>160</v>
      </c>
      <c r="AL440">
        <v>0</v>
      </c>
      <c r="AM440">
        <v>6.4666666666666666E-3</v>
      </c>
    </row>
    <row r="441" spans="8:39" x14ac:dyDescent="0.25">
      <c r="H441" t="s">
        <v>1010</v>
      </c>
      <c r="I441" t="s">
        <v>207</v>
      </c>
      <c r="J441" t="s">
        <v>1015</v>
      </c>
      <c r="K441" t="s">
        <v>1635</v>
      </c>
      <c r="L441" t="s">
        <v>241</v>
      </c>
      <c r="M441" s="6">
        <v>389</v>
      </c>
      <c r="N441" s="9">
        <v>0.23479999999999993</v>
      </c>
      <c r="O441" s="11">
        <v>0.08</v>
      </c>
      <c r="P441" s="11">
        <v>81.64</v>
      </c>
      <c r="Q441" s="9">
        <v>7.7616000000000005</v>
      </c>
      <c r="R441" s="11">
        <v>95.44</v>
      </c>
      <c r="S441" s="6">
        <v>1.1999999999999999E-3</v>
      </c>
      <c r="T441" s="6">
        <v>0</v>
      </c>
      <c r="U441" s="6">
        <v>1.1948E-2</v>
      </c>
      <c r="V441" s="6">
        <v>9.52</v>
      </c>
      <c r="W441" s="6">
        <v>0.22120000000000001</v>
      </c>
      <c r="X441" s="6">
        <v>198.76</v>
      </c>
      <c r="Y441" s="15">
        <v>3.9574999999999992E-3</v>
      </c>
      <c r="Z441" s="15">
        <v>0</v>
      </c>
      <c r="AA441" s="6">
        <v>0.38124999999999998</v>
      </c>
      <c r="AB441" s="6">
        <v>0.4375</v>
      </c>
      <c r="AC441" s="6">
        <v>78</v>
      </c>
      <c r="AD441" s="6">
        <v>7.3850000000000007</v>
      </c>
      <c r="AE441" s="6">
        <v>96.4375</v>
      </c>
      <c r="AF441" s="6">
        <v>1.53125E-2</v>
      </c>
      <c r="AG441" s="6">
        <v>9.3749999999999997E-4</v>
      </c>
      <c r="AH441" s="6">
        <v>5.0000000000000001E-3</v>
      </c>
      <c r="AI441" s="6">
        <v>11.625</v>
      </c>
      <c r="AJ441" s="6">
        <v>0.30624999999999997</v>
      </c>
      <c r="AK441">
        <v>197</v>
      </c>
      <c r="AL441">
        <v>5.24E-5</v>
      </c>
      <c r="AM441">
        <v>5.856000000000001E-3</v>
      </c>
    </row>
    <row r="442" spans="8:39" x14ac:dyDescent="0.25">
      <c r="H442" t="s">
        <v>1010</v>
      </c>
      <c r="I442" t="s">
        <v>207</v>
      </c>
      <c r="J442" t="s">
        <v>1016</v>
      </c>
      <c r="K442" t="s">
        <v>1636</v>
      </c>
      <c r="L442" t="s">
        <v>241</v>
      </c>
      <c r="M442" s="6">
        <v>389</v>
      </c>
      <c r="N442" s="9">
        <v>0.2243478260869565</v>
      </c>
      <c r="O442" s="11">
        <v>0.30434782608695654</v>
      </c>
      <c r="P442" s="11">
        <v>24.695652173913043</v>
      </c>
      <c r="Q442" s="9">
        <v>6.8443478260869544</v>
      </c>
      <c r="R442" s="11">
        <v>31.086956521739129</v>
      </c>
      <c r="S442" s="6">
        <v>0</v>
      </c>
      <c r="T442" s="6">
        <v>0</v>
      </c>
      <c r="U442" s="6">
        <v>4.5913043478260883E-2</v>
      </c>
      <c r="V442" s="6">
        <v>5.2304347826086959</v>
      </c>
      <c r="W442" s="6">
        <v>0.39956521739130435</v>
      </c>
      <c r="X442" s="6">
        <v>83.391304347826093</v>
      </c>
      <c r="Y442" s="15">
        <v>3.5600000000000002E-3</v>
      </c>
      <c r="Z442" s="15">
        <v>0</v>
      </c>
      <c r="AA442" s="6">
        <v>0.18749999999999997</v>
      </c>
      <c r="AB442" s="6">
        <v>0.1875</v>
      </c>
      <c r="AC442" s="6">
        <v>34.5625</v>
      </c>
      <c r="AD442" s="6">
        <v>6.6974999999999989</v>
      </c>
      <c r="AE442" s="6">
        <v>41.3125</v>
      </c>
      <c r="AF442" s="6">
        <v>4.6875000000000007E-3</v>
      </c>
      <c r="AG442" s="6">
        <v>3.7500000000000003E-3</v>
      </c>
      <c r="AH442" s="6">
        <v>1.6937500000000004E-3</v>
      </c>
      <c r="AI442" s="6">
        <v>6.375</v>
      </c>
      <c r="AJ442" s="6">
        <v>0.30624999999999997</v>
      </c>
      <c r="AK442">
        <v>92.5</v>
      </c>
      <c r="AL442">
        <v>1.3130434782608697E-4</v>
      </c>
      <c r="AM442">
        <v>0</v>
      </c>
    </row>
    <row r="443" spans="8:39" x14ac:dyDescent="0.25">
      <c r="H443" t="s">
        <v>527</v>
      </c>
      <c r="I443" t="s">
        <v>527</v>
      </c>
      <c r="J443" t="s">
        <v>1017</v>
      </c>
      <c r="K443" t="s">
        <v>1637</v>
      </c>
      <c r="L443" t="s">
        <v>579</v>
      </c>
      <c r="M443" s="6">
        <v>146</v>
      </c>
      <c r="N443" s="9">
        <v>0.65090909090909099</v>
      </c>
      <c r="O443" s="11">
        <v>73.272727272727266</v>
      </c>
      <c r="P443" s="11">
        <v>8.627272727272727</v>
      </c>
      <c r="Q443" s="9">
        <v>6.7077272727272721</v>
      </c>
      <c r="R443" s="11">
        <v>7.3954545454545446</v>
      </c>
      <c r="S443" s="6">
        <v>0.26363636363636367</v>
      </c>
      <c r="T443" s="6">
        <v>8.9954545454545478E-3</v>
      </c>
      <c r="U443" s="6">
        <v>9.0000000000000011E-2</v>
      </c>
      <c r="V443" s="6">
        <v>0.31818181818181818</v>
      </c>
      <c r="W443" s="6">
        <v>10.727272727272727</v>
      </c>
      <c r="X443" s="6">
        <v>27.90909090909091</v>
      </c>
      <c r="Y443" s="15">
        <v>0.12099411764705884</v>
      </c>
      <c r="Z443" s="15">
        <v>0.14470983606557378</v>
      </c>
      <c r="AA443" s="6">
        <v>0.48400000000000004</v>
      </c>
      <c r="AB443" s="6">
        <v>79.84375</v>
      </c>
      <c r="AC443" s="6">
        <v>3.7949999999999999</v>
      </c>
      <c r="AD443" s="6">
        <v>6.2387499999999996</v>
      </c>
      <c r="AE443" s="6">
        <v>4.3000000000000007</v>
      </c>
      <c r="AF443" s="6">
        <v>0.19231249999999997</v>
      </c>
      <c r="AG443" s="6">
        <v>1.0156250000000002E-2</v>
      </c>
      <c r="AH443" s="6">
        <v>2.0274999999999998E-3</v>
      </c>
      <c r="AI443" s="6">
        <v>1.23875</v>
      </c>
      <c r="AJ443" s="6">
        <v>10.512500000000001</v>
      </c>
      <c r="AK443">
        <v>23.478571428571428</v>
      </c>
      <c r="AL443">
        <v>4.4409090909090912E-4</v>
      </c>
      <c r="AM443">
        <v>0</v>
      </c>
    </row>
    <row r="444" spans="8:39" x14ac:dyDescent="0.25">
      <c r="H444" t="s">
        <v>1018</v>
      </c>
      <c r="I444" t="s">
        <v>150</v>
      </c>
      <c r="J444" t="s">
        <v>966</v>
      </c>
      <c r="K444" t="s">
        <v>1638</v>
      </c>
      <c r="L444" t="s">
        <v>241</v>
      </c>
      <c r="M444" s="6">
        <v>146</v>
      </c>
      <c r="N444" s="9">
        <v>0.15785714285714289</v>
      </c>
      <c r="O444" s="11">
        <v>0.5714285714285714</v>
      </c>
      <c r="P444" s="11">
        <v>19.285714285714285</v>
      </c>
      <c r="Q444" s="9">
        <v>6.855714285714285</v>
      </c>
      <c r="R444" s="11">
        <v>14.285714285714286</v>
      </c>
      <c r="S444" s="6">
        <v>0</v>
      </c>
      <c r="T444" s="6">
        <v>0</v>
      </c>
      <c r="U444" s="6">
        <v>2.4585714285714291E-2</v>
      </c>
      <c r="V444" s="6">
        <v>2.2642857142857142</v>
      </c>
      <c r="W444" s="6">
        <v>0.12714285714285714</v>
      </c>
      <c r="X444" s="6">
        <v>38.5</v>
      </c>
      <c r="Y444" s="15">
        <v>6.2857142857142842E-4</v>
      </c>
      <c r="Z444" s="15">
        <v>0</v>
      </c>
      <c r="AA444" s="6">
        <v>0.129</v>
      </c>
      <c r="AB444" s="6">
        <v>0.2</v>
      </c>
      <c r="AC444" s="6">
        <v>16.399999999999999</v>
      </c>
      <c r="AD444" s="6">
        <v>6.7739999999999991</v>
      </c>
      <c r="AE444" s="6">
        <v>12</v>
      </c>
      <c r="AF444" s="6">
        <v>4.4999999999999997E-3</v>
      </c>
      <c r="AG444" s="6">
        <v>2.1000000000000003E-3</v>
      </c>
      <c r="AH444" s="6">
        <v>1.8E-3</v>
      </c>
      <c r="AI444" s="6">
        <v>2.73</v>
      </c>
      <c r="AJ444" s="6">
        <v>0.27999999999999997</v>
      </c>
      <c r="AK444">
        <v>32.200000000000003</v>
      </c>
      <c r="AL444">
        <v>3.5714285714285717E-5</v>
      </c>
      <c r="AM444">
        <v>0</v>
      </c>
    </row>
    <row r="445" spans="8:39" x14ac:dyDescent="0.25">
      <c r="H445" t="s">
        <v>528</v>
      </c>
      <c r="I445" t="s">
        <v>528</v>
      </c>
      <c r="J445" t="s">
        <v>1019</v>
      </c>
      <c r="K445" t="s">
        <v>1639</v>
      </c>
      <c r="L445" t="s">
        <v>579</v>
      </c>
      <c r="M445" s="6">
        <v>197</v>
      </c>
      <c r="N445" s="9">
        <v>1.2186363636363635</v>
      </c>
      <c r="O445" s="11">
        <v>63.727272727272727</v>
      </c>
      <c r="P445" s="11">
        <v>10.19090909090909</v>
      </c>
      <c r="Q445" s="9">
        <v>6.7931818181818189</v>
      </c>
      <c r="R445" s="11">
        <v>10.909090909090908</v>
      </c>
      <c r="S445" s="6">
        <v>0.16000000000000006</v>
      </c>
      <c r="T445" s="6">
        <v>3.4681818181818182E-2</v>
      </c>
      <c r="U445" s="6">
        <v>5.1877272727272723E-2</v>
      </c>
      <c r="V445" s="6">
        <v>0</v>
      </c>
      <c r="W445" s="6">
        <v>9.2590909090909115</v>
      </c>
      <c r="X445" s="6">
        <v>21.545454545454547</v>
      </c>
      <c r="Y445" s="15">
        <v>0</v>
      </c>
      <c r="Z445" s="15">
        <v>0</v>
      </c>
      <c r="AA445" s="6">
        <v>0.45299999999999996</v>
      </c>
      <c r="AB445" s="6">
        <v>62.6</v>
      </c>
      <c r="AC445" s="6">
        <v>10.3</v>
      </c>
      <c r="AD445" s="6">
        <v>6.8239999999999998</v>
      </c>
      <c r="AE445" s="6">
        <v>10.77</v>
      </c>
      <c r="AF445" s="6">
        <v>0.14199999999999999</v>
      </c>
      <c r="AG445" s="6">
        <v>2.6800000000000001E-2</v>
      </c>
      <c r="AH445" s="6">
        <v>9.4999999999999998E-3</v>
      </c>
      <c r="AI445" s="6">
        <v>0.2</v>
      </c>
      <c r="AJ445" s="6">
        <v>8.5</v>
      </c>
      <c r="AK445">
        <v>21</v>
      </c>
      <c r="AL445">
        <v>5.072727272727273E-4</v>
      </c>
      <c r="AM445">
        <v>0</v>
      </c>
    </row>
    <row r="446" spans="8:39" x14ac:dyDescent="0.25">
      <c r="H446" t="s">
        <v>529</v>
      </c>
      <c r="I446" t="s">
        <v>529</v>
      </c>
      <c r="J446" t="s">
        <v>1020</v>
      </c>
      <c r="K446" t="s">
        <v>1640</v>
      </c>
      <c r="L446" t="s">
        <v>579</v>
      </c>
      <c r="M446" s="6">
        <v>487</v>
      </c>
      <c r="N446" s="9">
        <v>0.21727272727272728</v>
      </c>
      <c r="O446" s="11">
        <v>1.6409090909090909</v>
      </c>
      <c r="P446" s="11">
        <v>42.5</v>
      </c>
      <c r="Q446" s="9">
        <v>7.4050000000000002</v>
      </c>
      <c r="R446" s="11">
        <v>49.363636363636367</v>
      </c>
      <c r="S446" s="6">
        <v>0</v>
      </c>
      <c r="T446" s="6">
        <v>0</v>
      </c>
      <c r="U446" s="6">
        <v>0.1739090909090909</v>
      </c>
      <c r="V446" s="6">
        <v>4.1954545454545453</v>
      </c>
      <c r="W446" s="6">
        <v>0.51500000000000012</v>
      </c>
      <c r="X446" s="6">
        <v>100.27272727272727</v>
      </c>
      <c r="Y446" s="15">
        <v>8.2297619047619029E-3</v>
      </c>
      <c r="Z446" s="15">
        <v>6.0466666666666672E-3</v>
      </c>
      <c r="AA446" s="6">
        <v>0.44545454545454538</v>
      </c>
      <c r="AB446" s="6">
        <v>35.439393939393938</v>
      </c>
      <c r="AC446" s="6">
        <v>14.775757575757575</v>
      </c>
      <c r="AD446" s="6">
        <v>6.8072727272727285</v>
      </c>
      <c r="AE446" s="6">
        <v>13.435483870967742</v>
      </c>
      <c r="AF446" s="6">
        <v>8.0696969696969698E-2</v>
      </c>
      <c r="AG446" s="6">
        <v>3.6060606060606057E-3</v>
      </c>
      <c r="AH446" s="6">
        <v>7.2727272727272745E-4</v>
      </c>
      <c r="AI446" s="6">
        <v>1.6393939393939392</v>
      </c>
      <c r="AJ446" s="6">
        <v>4.7427272727272713</v>
      </c>
      <c r="AK446">
        <v>33.909090909090907</v>
      </c>
      <c r="AL446">
        <v>0</v>
      </c>
      <c r="AM446">
        <v>0</v>
      </c>
    </row>
    <row r="447" spans="8:39" x14ac:dyDescent="0.25">
      <c r="H447" t="s">
        <v>208</v>
      </c>
      <c r="I447" t="s">
        <v>208</v>
      </c>
      <c r="J447" t="s">
        <v>751</v>
      </c>
      <c r="K447" t="s">
        <v>1378</v>
      </c>
      <c r="L447" t="s">
        <v>579</v>
      </c>
      <c r="M447" s="6">
        <v>277</v>
      </c>
      <c r="N447" s="9">
        <v>0.51385964912280713</v>
      </c>
      <c r="O447" s="11">
        <v>17.80350877192982</v>
      </c>
      <c r="P447" s="11">
        <v>2.2280701754385963</v>
      </c>
      <c r="Q447" s="9">
        <v>5.1064912280701753</v>
      </c>
      <c r="R447" s="11">
        <v>5.7894736842105274</v>
      </c>
      <c r="S447" s="6">
        <v>0.16387719298245615</v>
      </c>
      <c r="T447" s="6">
        <v>1.450175438596492E-2</v>
      </c>
      <c r="U447" s="6">
        <v>0.2707719298245615</v>
      </c>
      <c r="V447" s="6">
        <v>1.4508771929824562</v>
      </c>
      <c r="W447" s="6">
        <v>5.7631578947368425</v>
      </c>
      <c r="X447" s="6">
        <v>34.701754385964911</v>
      </c>
      <c r="Y447" s="15">
        <v>0.10242908163265299</v>
      </c>
      <c r="Z447" s="15">
        <v>0.18453071428571427</v>
      </c>
      <c r="AA447" s="6">
        <v>0.72545454545454546</v>
      </c>
      <c r="AB447" s="6">
        <v>46.242424242424242</v>
      </c>
      <c r="AC447" s="6">
        <v>3.9000000000000012</v>
      </c>
      <c r="AD447" s="6">
        <v>6.3842424242424229</v>
      </c>
      <c r="AE447" s="6">
        <v>3.3010526315789477</v>
      </c>
      <c r="AF447" s="6">
        <v>0.17462500000000006</v>
      </c>
      <c r="AG447" s="6">
        <v>3.033437499999999E-2</v>
      </c>
      <c r="AH447" s="6">
        <v>3.2500000000000007E-3</v>
      </c>
      <c r="AI447" s="6">
        <v>1.5031249999999996</v>
      </c>
      <c r="AJ447" s="6">
        <v>5.810937499999997</v>
      </c>
      <c r="AK447">
        <v>20.533333333333335</v>
      </c>
      <c r="AL447">
        <v>3.2842105263157905E-3</v>
      </c>
      <c r="AM447">
        <v>0</v>
      </c>
    </row>
    <row r="448" spans="8:39" x14ac:dyDescent="0.25">
      <c r="H448" t="s">
        <v>208</v>
      </c>
      <c r="I448" t="s">
        <v>208</v>
      </c>
      <c r="J448" t="s">
        <v>1021</v>
      </c>
      <c r="K448" t="s">
        <v>1641</v>
      </c>
      <c r="L448" t="s">
        <v>241</v>
      </c>
      <c r="M448" s="6">
        <v>277</v>
      </c>
      <c r="N448" s="9">
        <v>0.3394117647058823</v>
      </c>
      <c r="O448" s="11">
        <v>0.47058823529411764</v>
      </c>
      <c r="P448" s="11">
        <v>88.17647058823529</v>
      </c>
      <c r="Q448" s="9">
        <v>8.0599999999999987</v>
      </c>
      <c r="R448" s="11">
        <v>63.411764705882355</v>
      </c>
      <c r="S448" s="6">
        <v>0</v>
      </c>
      <c r="T448" s="6">
        <v>1.0094117647058823E-2</v>
      </c>
      <c r="U448" s="6">
        <v>5.2470588235294128E-3</v>
      </c>
      <c r="V448" s="6">
        <v>12.352941176470589</v>
      </c>
      <c r="W448" s="6">
        <v>0.68352941176470605</v>
      </c>
      <c r="X448" s="6">
        <v>199</v>
      </c>
      <c r="Y448" s="15">
        <v>5.1666666666666666E-2</v>
      </c>
      <c r="Z448" s="15">
        <v>1.4E-2</v>
      </c>
      <c r="AA448" s="6">
        <v>0.35166666666666674</v>
      </c>
      <c r="AB448" s="6">
        <v>0</v>
      </c>
      <c r="AC448" s="6">
        <v>82.833333333333329</v>
      </c>
      <c r="AD448" s="6">
        <v>7.953333333333334</v>
      </c>
      <c r="AE448" s="6">
        <v>60.333333333333336</v>
      </c>
      <c r="AF448" s="6">
        <v>8.3333333333333332E-3</v>
      </c>
      <c r="AG448" s="6">
        <v>2.1500000000000002E-2</v>
      </c>
      <c r="AH448" s="6">
        <v>6.1666666666666667E-3</v>
      </c>
      <c r="AI448" s="6">
        <v>12</v>
      </c>
      <c r="AJ448" s="6">
        <v>0.49833333333333335</v>
      </c>
      <c r="AK448">
        <v>186.33333333333334</v>
      </c>
      <c r="AL448">
        <v>0</v>
      </c>
      <c r="AM448">
        <v>0</v>
      </c>
    </row>
    <row r="449" spans="8:39" x14ac:dyDescent="0.25">
      <c r="H449" t="s">
        <v>530</v>
      </c>
      <c r="I449" t="s">
        <v>530</v>
      </c>
      <c r="J449" t="s">
        <v>664</v>
      </c>
      <c r="K449" t="s">
        <v>1300</v>
      </c>
      <c r="L449" t="s">
        <v>579</v>
      </c>
      <c r="M449" s="6">
        <v>655</v>
      </c>
      <c r="N449" s="9">
        <v>0.51347222222222222</v>
      </c>
      <c r="O449" s="11">
        <v>17.738888888888891</v>
      </c>
      <c r="P449" s="11">
        <v>1.6930555555555555</v>
      </c>
      <c r="Q449" s="9">
        <v>6.0066666666666668</v>
      </c>
      <c r="R449" s="11">
        <v>4.9375</v>
      </c>
      <c r="S449" s="6">
        <v>9.9124999999999977E-2</v>
      </c>
      <c r="T449" s="6">
        <v>8.6361111111111152E-3</v>
      </c>
      <c r="U449" s="6">
        <v>0.13890555555555559</v>
      </c>
      <c r="V449" s="6">
        <v>1.7666666666666666</v>
      </c>
      <c r="W449" s="6">
        <v>5.1194444444444445</v>
      </c>
      <c r="X449" s="6">
        <v>30.611111111111111</v>
      </c>
      <c r="Y449" s="15">
        <v>9.3613928571428542E-2</v>
      </c>
      <c r="Z449" s="15">
        <v>0.13626213592233014</v>
      </c>
      <c r="AA449" s="6">
        <v>0.47740740740740734</v>
      </c>
      <c r="AB449" s="6">
        <v>26.296296296296298</v>
      </c>
      <c r="AC449" s="6">
        <v>4.1555555555555577</v>
      </c>
      <c r="AD449" s="6">
        <v>6.4692592592592604</v>
      </c>
      <c r="AE449" s="6">
        <v>2.8384615384615386</v>
      </c>
      <c r="AF449" s="6">
        <v>7.3851851851851849E-2</v>
      </c>
      <c r="AG449" s="6">
        <v>1.5629629629629632E-2</v>
      </c>
      <c r="AH449" s="6">
        <v>4.4555555555555572E-3</v>
      </c>
      <c r="AI449" s="6">
        <v>2.1422222222222222</v>
      </c>
      <c r="AJ449" s="6">
        <v>4.5634615384615378</v>
      </c>
      <c r="AK449">
        <v>25.416666666666668</v>
      </c>
      <c r="AL449">
        <v>9.1305555555555584E-4</v>
      </c>
      <c r="AM449">
        <v>0</v>
      </c>
    </row>
    <row r="450" spans="8:39" x14ac:dyDescent="0.25">
      <c r="H450" t="s">
        <v>531</v>
      </c>
      <c r="I450" t="s">
        <v>531</v>
      </c>
      <c r="J450" t="s">
        <v>1022</v>
      </c>
      <c r="K450" t="s">
        <v>1642</v>
      </c>
      <c r="L450" t="s">
        <v>579</v>
      </c>
      <c r="M450" s="6">
        <v>534</v>
      </c>
      <c r="N450" s="9">
        <v>0.64181818181818207</v>
      </c>
      <c r="O450" s="11">
        <v>25.09090909090909</v>
      </c>
      <c r="P450" s="11">
        <v>11.481818181818182</v>
      </c>
      <c r="Q450" s="9">
        <v>7.0236363636363617</v>
      </c>
      <c r="R450" s="11">
        <v>12.313636363636363</v>
      </c>
      <c r="S450" s="6">
        <v>0.13295454545454544</v>
      </c>
      <c r="T450" s="6">
        <v>1.2318181818181818E-2</v>
      </c>
      <c r="U450" s="6">
        <v>7.6409090909090913E-2</v>
      </c>
      <c r="V450" s="6">
        <v>1.4454545454545455</v>
      </c>
      <c r="W450" s="6">
        <v>5.3227272727272732</v>
      </c>
      <c r="X450" s="6">
        <v>40.045454545454547</v>
      </c>
      <c r="Y450" s="15">
        <v>9.1709115044247808E-2</v>
      </c>
      <c r="Z450" s="15">
        <v>0.11436935483870966</v>
      </c>
      <c r="AA450" s="6">
        <v>0.65625</v>
      </c>
      <c r="AB450" s="6">
        <v>28.708333333333332</v>
      </c>
      <c r="AC450" s="6">
        <v>7.5966666666666667</v>
      </c>
      <c r="AD450" s="6">
        <v>6.6533333333333333</v>
      </c>
      <c r="AE450" s="6">
        <v>8.8333333333333339</v>
      </c>
      <c r="AF450" s="6">
        <v>8.2833333333333342E-2</v>
      </c>
      <c r="AG450" s="6">
        <v>2.6541666666666675E-2</v>
      </c>
      <c r="AH450" s="6">
        <v>1.4536363636363641E-2</v>
      </c>
      <c r="AI450" s="6">
        <v>2.1474999999999995</v>
      </c>
      <c r="AJ450" s="6">
        <v>5.1625000000000005</v>
      </c>
      <c r="AK450">
        <v>28.708333333333332</v>
      </c>
      <c r="AL450">
        <v>7.3181818181818179E-4</v>
      </c>
      <c r="AM450">
        <v>0</v>
      </c>
    </row>
    <row r="451" spans="8:39" x14ac:dyDescent="0.25">
      <c r="H451" t="s">
        <v>1023</v>
      </c>
      <c r="I451" t="s">
        <v>533</v>
      </c>
      <c r="J451" t="s">
        <v>670</v>
      </c>
      <c r="K451" t="s">
        <v>1304</v>
      </c>
      <c r="L451" t="s">
        <v>579</v>
      </c>
      <c r="M451" s="6">
        <v>2622</v>
      </c>
      <c r="N451" s="9">
        <v>0.41395833333333321</v>
      </c>
      <c r="O451" s="11">
        <v>10.433333333333334</v>
      </c>
      <c r="P451" s="11">
        <v>2.3874999999999997</v>
      </c>
      <c r="Q451" s="9">
        <v>5.9504166666666665</v>
      </c>
      <c r="R451" s="11">
        <v>4.2333333333333334</v>
      </c>
      <c r="S451" s="6">
        <v>4.0500000000000022E-2</v>
      </c>
      <c r="T451" s="6">
        <v>3.9125000000000002E-3</v>
      </c>
      <c r="U451" s="6">
        <v>0.31889583333333332</v>
      </c>
      <c r="V451" s="6">
        <v>1.2250000000000003</v>
      </c>
      <c r="W451" s="6">
        <v>3.7747916666666659</v>
      </c>
      <c r="X451" s="6">
        <v>24.375</v>
      </c>
      <c r="Y451" s="15">
        <v>6.1538207547169807E-2</v>
      </c>
      <c r="Z451" s="15">
        <v>0.1037219696969697</v>
      </c>
      <c r="AA451" s="6">
        <v>0.51679999999999993</v>
      </c>
      <c r="AB451" s="6">
        <v>18.079999999999998</v>
      </c>
      <c r="AC451" s="6">
        <v>2.4783999999999993</v>
      </c>
      <c r="AD451" s="6">
        <v>6.24</v>
      </c>
      <c r="AE451" s="6">
        <v>2.0428571428571431</v>
      </c>
      <c r="AF451" s="6">
        <v>6.1279999999999966E-2</v>
      </c>
      <c r="AG451" s="6">
        <v>2.355599999999999E-2</v>
      </c>
      <c r="AH451" s="6">
        <v>2.1719999999999979E-2</v>
      </c>
      <c r="AI451" s="6">
        <v>1.5440000000000003</v>
      </c>
      <c r="AJ451" s="6">
        <v>3.5434782608695645</v>
      </c>
      <c r="AK451">
        <v>17.84</v>
      </c>
      <c r="AL451">
        <v>7.8208333333333352E-4</v>
      </c>
      <c r="AM451">
        <v>6.4583333333333336E-5</v>
      </c>
    </row>
    <row r="452" spans="8:39" x14ac:dyDescent="0.25">
      <c r="H452" t="s">
        <v>534</v>
      </c>
      <c r="I452" t="s">
        <v>534</v>
      </c>
      <c r="J452" t="s">
        <v>1024</v>
      </c>
      <c r="K452" t="s">
        <v>1643</v>
      </c>
      <c r="L452" t="s">
        <v>579</v>
      </c>
      <c r="M452" s="6">
        <v>2907</v>
      </c>
      <c r="N452" s="9">
        <v>1.2836363636363637</v>
      </c>
      <c r="O452" s="11">
        <v>12.350000000000001</v>
      </c>
      <c r="P452" s="11">
        <v>15.836363636363636</v>
      </c>
      <c r="Q452" s="9">
        <v>7.0763636363636371</v>
      </c>
      <c r="R452" s="11">
        <v>19.681818181818183</v>
      </c>
      <c r="S452" s="6">
        <v>0.10486363636363639</v>
      </c>
      <c r="T452" s="6">
        <v>4.6745454545454541E-2</v>
      </c>
      <c r="U452" s="6">
        <v>0.11609090909090908</v>
      </c>
      <c r="V452" s="6">
        <v>1.1136363636363635</v>
      </c>
      <c r="W452" s="6">
        <v>3.9818181818181824</v>
      </c>
      <c r="X452" s="6">
        <v>33.727272727272727</v>
      </c>
      <c r="Y452" s="15">
        <v>7.6255045871559665E-2</v>
      </c>
      <c r="Z452" s="15">
        <v>8.0715625000000013E-2</v>
      </c>
      <c r="AA452" s="6">
        <v>0.4572</v>
      </c>
      <c r="AB452" s="6">
        <v>15.88</v>
      </c>
      <c r="AC452" s="6">
        <v>17.570833333333329</v>
      </c>
      <c r="AD452" s="6">
        <v>7.0820000000000016</v>
      </c>
      <c r="AE452" s="6">
        <v>17.292307692307695</v>
      </c>
      <c r="AF452" s="6">
        <v>4.2333333333333334E-2</v>
      </c>
      <c r="AG452" s="6">
        <v>1.1208333333333334E-2</v>
      </c>
      <c r="AH452" s="6">
        <v>2.8958333333333336E-3</v>
      </c>
      <c r="AI452" s="6">
        <v>1.7020833333333336</v>
      </c>
      <c r="AJ452" s="6">
        <v>3.4540000000000002</v>
      </c>
      <c r="AK452">
        <v>29.45</v>
      </c>
      <c r="AL452">
        <v>5.9545454545454546E-5</v>
      </c>
      <c r="AM452">
        <v>0</v>
      </c>
    </row>
    <row r="453" spans="8:39" x14ac:dyDescent="0.25">
      <c r="H453" t="s">
        <v>534</v>
      </c>
      <c r="I453" t="s">
        <v>209</v>
      </c>
      <c r="J453" t="s">
        <v>1025</v>
      </c>
      <c r="K453" t="s">
        <v>1644</v>
      </c>
      <c r="L453" t="s">
        <v>241</v>
      </c>
      <c r="M453" s="6">
        <v>2907</v>
      </c>
      <c r="N453" s="9">
        <v>0.25235294117647061</v>
      </c>
      <c r="O453" s="11">
        <v>0.29411764705882354</v>
      </c>
      <c r="P453" s="11">
        <v>105.05882352941177</v>
      </c>
      <c r="Q453" s="9">
        <v>8.0982352941176448</v>
      </c>
      <c r="R453" s="11">
        <v>113.70588235294117</v>
      </c>
      <c r="S453" s="6">
        <v>0</v>
      </c>
      <c r="T453" s="6">
        <v>0</v>
      </c>
      <c r="U453" s="6">
        <v>1.0305882352941177E-2</v>
      </c>
      <c r="V453" s="6">
        <v>6.9235294117647062</v>
      </c>
      <c r="W453" s="6">
        <v>0.37764705882352939</v>
      </c>
      <c r="X453" s="6">
        <v>210.29411764705881</v>
      </c>
      <c r="Y453" s="15">
        <v>0</v>
      </c>
      <c r="Z453" s="15">
        <v>1.481818181818182E-3</v>
      </c>
      <c r="AA453" s="6">
        <v>0.66</v>
      </c>
      <c r="AB453" s="6">
        <v>0.33333333333333331</v>
      </c>
      <c r="AC453" s="6">
        <v>92.333333333333329</v>
      </c>
      <c r="AD453" s="6">
        <v>7.7958333333333334</v>
      </c>
      <c r="AE453" s="6">
        <v>104</v>
      </c>
      <c r="AF453" s="6">
        <v>4.7500000000000007E-2</v>
      </c>
      <c r="AG453" s="6">
        <v>1.4166666666666668E-3</v>
      </c>
      <c r="AH453" s="6">
        <v>1.4000000000000002E-3</v>
      </c>
      <c r="AI453" s="6">
        <v>6.1749999999999998</v>
      </c>
      <c r="AJ453" s="6">
        <v>0.19999999999999998</v>
      </c>
      <c r="AK453">
        <v>172.91666666666666</v>
      </c>
      <c r="AL453">
        <v>0</v>
      </c>
      <c r="AM453">
        <v>1.3058823529411767E-3</v>
      </c>
    </row>
    <row r="454" spans="8:39" x14ac:dyDescent="0.25">
      <c r="H454" t="s">
        <v>210</v>
      </c>
      <c r="I454" t="s">
        <v>210</v>
      </c>
      <c r="J454" t="s">
        <v>862</v>
      </c>
      <c r="K454" t="s">
        <v>1645</v>
      </c>
      <c r="L454" t="s">
        <v>241</v>
      </c>
      <c r="M454" s="6">
        <v>1233</v>
      </c>
      <c r="N454" s="9">
        <v>0.32470588235294118</v>
      </c>
      <c r="O454" s="11">
        <v>1</v>
      </c>
      <c r="P454" s="11">
        <v>14.129411764705882</v>
      </c>
      <c r="Q454" s="9">
        <v>6.7647058823529411</v>
      </c>
      <c r="R454" s="11">
        <v>12.647058823529411</v>
      </c>
      <c r="S454" s="6">
        <v>1.4117647058823528E-2</v>
      </c>
      <c r="T454" s="6">
        <v>7.6470588235294122E-4</v>
      </c>
      <c r="U454" s="6">
        <v>0.22518823529411763</v>
      </c>
      <c r="V454" s="6">
        <v>4.3941176470588239</v>
      </c>
      <c r="W454" s="6">
        <v>0.14588235294117644</v>
      </c>
      <c r="X454" s="6">
        <v>32.117647058823529</v>
      </c>
      <c r="Y454" s="15">
        <v>6.1538461538461535E-5</v>
      </c>
      <c r="Z454" s="15">
        <v>0</v>
      </c>
      <c r="AA454" s="6">
        <v>0.27090909090909088</v>
      </c>
      <c r="AB454" s="6">
        <v>0.72727272727272729</v>
      </c>
      <c r="AC454" s="6">
        <v>12.527272727272729</v>
      </c>
      <c r="AD454" s="6">
        <v>6.522045454545454</v>
      </c>
      <c r="AE454" s="6">
        <v>11.909090909090908</v>
      </c>
      <c r="AF454" s="6">
        <v>4.1818181818181817E-2</v>
      </c>
      <c r="AG454" s="6">
        <v>2.1181818181818185E-3</v>
      </c>
      <c r="AH454" s="6">
        <v>0.15440681818181817</v>
      </c>
      <c r="AI454" s="6">
        <v>4.5772727272727272</v>
      </c>
      <c r="AJ454" s="6">
        <v>0.27090909090909093</v>
      </c>
      <c r="AK454">
        <v>30.795454545454547</v>
      </c>
      <c r="AL454">
        <v>2.3529411764705883E-4</v>
      </c>
      <c r="AM454">
        <v>0</v>
      </c>
    </row>
    <row r="455" spans="8:39" x14ac:dyDescent="0.25">
      <c r="H455" t="s">
        <v>1026</v>
      </c>
      <c r="I455" t="s">
        <v>102</v>
      </c>
      <c r="J455" t="s">
        <v>1027</v>
      </c>
      <c r="K455" t="s">
        <v>1646</v>
      </c>
      <c r="L455" t="s">
        <v>241</v>
      </c>
      <c r="M455" s="6">
        <v>303</v>
      </c>
      <c r="N455" s="9">
        <v>0.45199999999999996</v>
      </c>
      <c r="O455" s="11">
        <v>0.26666666666666666</v>
      </c>
      <c r="P455" s="11">
        <v>172.4</v>
      </c>
      <c r="Q455" s="9">
        <v>8.1120000000000001</v>
      </c>
      <c r="R455" s="11">
        <v>120</v>
      </c>
      <c r="S455" s="6">
        <v>3.1399999999999997E-2</v>
      </c>
      <c r="T455" s="6">
        <v>0.41066666666666674</v>
      </c>
      <c r="U455" s="6">
        <v>9.9600000000000014E-4</v>
      </c>
      <c r="V455" s="6">
        <v>9.1933333333333334</v>
      </c>
      <c r="W455" s="6">
        <v>0.78800000000000014</v>
      </c>
      <c r="X455" s="6">
        <v>305.33333333333331</v>
      </c>
      <c r="Y455" s="15">
        <v>3.0000000000000001E-3</v>
      </c>
      <c r="Z455" s="15">
        <v>0</v>
      </c>
      <c r="AA455" s="6">
        <v>0.64363636363636367</v>
      </c>
      <c r="AB455" s="6">
        <v>0.90909090909090906</v>
      </c>
      <c r="AC455" s="6">
        <v>171.27272727272728</v>
      </c>
      <c r="AD455" s="6">
        <v>8.0209090909090897</v>
      </c>
      <c r="AE455" s="6">
        <v>117.36363636363636</v>
      </c>
      <c r="AF455" s="6">
        <v>1.0909090909090908E-2</v>
      </c>
      <c r="AG455" s="6">
        <v>0.40372727272727271</v>
      </c>
      <c r="AH455" s="6">
        <v>7.2727272727272734E-4</v>
      </c>
      <c r="AI455" s="6">
        <v>9.6909090909090896</v>
      </c>
      <c r="AJ455" s="6">
        <v>0.59090909090909094</v>
      </c>
      <c r="AK455">
        <v>313.45454545454544</v>
      </c>
      <c r="AL455">
        <v>0</v>
      </c>
      <c r="AM455">
        <v>0</v>
      </c>
    </row>
    <row r="456" spans="8:39" x14ac:dyDescent="0.25">
      <c r="H456" t="s">
        <v>1026</v>
      </c>
      <c r="I456" t="s">
        <v>211</v>
      </c>
      <c r="J456" t="s">
        <v>651</v>
      </c>
      <c r="K456" t="s">
        <v>1647</v>
      </c>
      <c r="L456" t="s">
        <v>241</v>
      </c>
      <c r="M456" s="6">
        <v>303</v>
      </c>
      <c r="N456" s="9">
        <v>0.37133333333333335</v>
      </c>
      <c r="O456" s="11">
        <v>0.33333333333333331</v>
      </c>
      <c r="P456" s="11">
        <v>148.33333333333334</v>
      </c>
      <c r="Q456" s="9">
        <v>7.6446666666666667</v>
      </c>
      <c r="R456" s="11">
        <v>268.93333333333334</v>
      </c>
      <c r="S456" s="6">
        <v>8.6666666666666663E-3</v>
      </c>
      <c r="T456" s="6">
        <v>7.4199999999999986E-3</v>
      </c>
      <c r="U456" s="6">
        <v>8.6199999999999992E-3</v>
      </c>
      <c r="V456" s="6">
        <v>9.2466666666666661</v>
      </c>
      <c r="W456" s="6">
        <v>1.0960000000000001</v>
      </c>
      <c r="X456" s="6">
        <v>473</v>
      </c>
      <c r="Y456" s="15">
        <v>1.2666666666666668E-3</v>
      </c>
      <c r="Z456" s="15">
        <v>6.2500000000000001E-4</v>
      </c>
      <c r="AA456" s="6">
        <v>0.54090909090909089</v>
      </c>
      <c r="AB456" s="6">
        <v>1.5454545454545454</v>
      </c>
      <c r="AC456" s="6">
        <v>129.27272727272728</v>
      </c>
      <c r="AD456" s="6">
        <v>7.5227272727272725</v>
      </c>
      <c r="AE456" s="6">
        <v>221.18181818181819</v>
      </c>
      <c r="AF456" s="6">
        <v>0.02</v>
      </c>
      <c r="AG456" s="6">
        <v>2.3727272727272729E-2</v>
      </c>
      <c r="AH456" s="6">
        <v>5.5454545454545461E-3</v>
      </c>
      <c r="AI456" s="6">
        <v>8.8636363636363633</v>
      </c>
      <c r="AJ456" s="6">
        <v>2.0909090909090908</v>
      </c>
      <c r="AK456">
        <v>409.09090909090907</v>
      </c>
      <c r="AL456">
        <v>3.8666666666666667E-5</v>
      </c>
      <c r="AM456">
        <v>0</v>
      </c>
    </row>
    <row r="457" spans="8:39" x14ac:dyDescent="0.25">
      <c r="H457" t="s">
        <v>1026</v>
      </c>
      <c r="I457" t="s">
        <v>211</v>
      </c>
      <c r="J457" t="s">
        <v>650</v>
      </c>
      <c r="K457" t="s">
        <v>1648</v>
      </c>
      <c r="L457" t="s">
        <v>241</v>
      </c>
      <c r="M457" s="6">
        <v>303</v>
      </c>
      <c r="N457" s="9">
        <v>0.432</v>
      </c>
      <c r="O457" s="11">
        <v>1.2</v>
      </c>
      <c r="P457" s="11">
        <v>138.53333333333333</v>
      </c>
      <c r="Q457" s="9">
        <v>8.0553333333333335</v>
      </c>
      <c r="R457" s="11">
        <v>57.2</v>
      </c>
      <c r="S457" s="6">
        <v>2E-3</v>
      </c>
      <c r="T457" s="6">
        <v>0.18066666666666667</v>
      </c>
      <c r="U457" s="6">
        <v>9.2466666666666674E-4</v>
      </c>
      <c r="V457" s="6">
        <v>9.6133333333333333</v>
      </c>
      <c r="W457" s="6">
        <v>1.3053333333333332</v>
      </c>
      <c r="X457" s="6">
        <v>378.93333333333334</v>
      </c>
      <c r="Y457" s="15">
        <v>9.9999999999999991E-5</v>
      </c>
      <c r="Z457" s="15">
        <v>0</v>
      </c>
      <c r="AA457" s="6">
        <v>1.7923076923076924</v>
      </c>
      <c r="AB457" s="6">
        <v>2.1692307692307691</v>
      </c>
      <c r="AC457" s="6">
        <v>139.84615384615384</v>
      </c>
      <c r="AD457" s="6">
        <v>8.0092307692307703</v>
      </c>
      <c r="AE457" s="6">
        <v>56.615384615384613</v>
      </c>
      <c r="AF457" s="6">
        <v>0.04</v>
      </c>
      <c r="AG457" s="6">
        <v>0.31823076923076926</v>
      </c>
      <c r="AH457" s="6">
        <v>2.5000000000000001E-3</v>
      </c>
      <c r="AI457" s="6">
        <v>9.5307692307692307</v>
      </c>
      <c r="AJ457" s="6">
        <v>1.6661538461538461</v>
      </c>
      <c r="AK457">
        <v>375.38461538461536</v>
      </c>
      <c r="AL457">
        <v>0</v>
      </c>
      <c r="AM457">
        <v>2.7333333333333338E-4</v>
      </c>
    </row>
    <row r="458" spans="8:39" x14ac:dyDescent="0.25">
      <c r="H458" t="s">
        <v>1026</v>
      </c>
      <c r="I458" t="s">
        <v>212</v>
      </c>
      <c r="J458" t="s">
        <v>762</v>
      </c>
      <c r="K458" t="s">
        <v>1649</v>
      </c>
      <c r="L458" t="s">
        <v>241</v>
      </c>
      <c r="M458" s="6">
        <v>303</v>
      </c>
      <c r="N458" s="9">
        <v>0.46333333333333326</v>
      </c>
      <c r="O458" s="11">
        <v>5.12</v>
      </c>
      <c r="P458" s="11">
        <v>125.26666666666667</v>
      </c>
      <c r="Q458" s="9">
        <v>7.9059999999999997</v>
      </c>
      <c r="R458" s="11">
        <v>82</v>
      </c>
      <c r="S458" s="6">
        <v>7.3333333333333341E-3</v>
      </c>
      <c r="T458" s="6">
        <v>1.2000000000000001E-3</v>
      </c>
      <c r="U458" s="6">
        <v>4.4866666666666666E-3</v>
      </c>
      <c r="V458" s="6">
        <v>14.2</v>
      </c>
      <c r="W458" s="6">
        <v>2.2000000000000002</v>
      </c>
      <c r="X458" s="6">
        <v>324.26666666666665</v>
      </c>
      <c r="Y458" s="15">
        <v>1.1999999999999999E-3</v>
      </c>
      <c r="Z458" s="15">
        <v>5.7499999999999999E-4</v>
      </c>
      <c r="AA458" s="6">
        <v>0.63769230769230778</v>
      </c>
      <c r="AB458" s="6">
        <v>5.0769230769230766</v>
      </c>
      <c r="AC458" s="6">
        <v>120.38461538461539</v>
      </c>
      <c r="AD458" s="6">
        <v>7.7623076923076946</v>
      </c>
      <c r="AE458" s="6">
        <v>71.07692307692308</v>
      </c>
      <c r="AF458" s="6">
        <v>1.6923076923076923E-2</v>
      </c>
      <c r="AG458" s="6">
        <v>4.4076923076923078E-3</v>
      </c>
      <c r="AH458" s="6">
        <v>8.7692307692307705E-3</v>
      </c>
      <c r="AI458" s="6">
        <v>14</v>
      </c>
      <c r="AJ458" s="6">
        <v>2.5084615384615385</v>
      </c>
      <c r="AK458">
        <v>306.46153846153845</v>
      </c>
      <c r="AL458">
        <v>0</v>
      </c>
      <c r="AM458">
        <v>0</v>
      </c>
    </row>
    <row r="459" spans="8:39" x14ac:dyDescent="0.25">
      <c r="H459" t="s">
        <v>535</v>
      </c>
      <c r="I459" t="s">
        <v>535</v>
      </c>
      <c r="J459" t="s">
        <v>1028</v>
      </c>
      <c r="K459" t="s">
        <v>1650</v>
      </c>
      <c r="L459" t="s">
        <v>579</v>
      </c>
      <c r="M459" s="6">
        <v>2418</v>
      </c>
      <c r="N459" s="9">
        <v>0.45095238095238116</v>
      </c>
      <c r="O459" s="11">
        <v>40.30952380952381</v>
      </c>
      <c r="P459" s="11">
        <v>16.285714285714285</v>
      </c>
      <c r="Q459" s="9">
        <v>6.9954761904761922</v>
      </c>
      <c r="R459" s="11">
        <v>23.11904761904762</v>
      </c>
      <c r="S459" s="6">
        <v>9.3976190476190505E-2</v>
      </c>
      <c r="T459" s="6">
        <v>1.654761904761905E-3</v>
      </c>
      <c r="U459" s="6">
        <v>0.23326190476190486</v>
      </c>
      <c r="V459" s="6">
        <v>0.95952380952380945</v>
      </c>
      <c r="W459" s="6">
        <v>6.53095238095238</v>
      </c>
      <c r="X459" s="6">
        <v>40.19047619047619</v>
      </c>
      <c r="Y459" s="15">
        <v>0.10077830188679245</v>
      </c>
      <c r="Z459" s="15">
        <v>0.14638461538461539</v>
      </c>
      <c r="AA459" s="6">
        <v>0.38892857142857146</v>
      </c>
      <c r="AB459" s="6">
        <v>50.928571428571431</v>
      </c>
      <c r="AC459" s="6">
        <v>18.814285714285713</v>
      </c>
      <c r="AD459" s="6">
        <v>7.138571428571427</v>
      </c>
      <c r="AE459" s="6">
        <v>21.9</v>
      </c>
      <c r="AF459" s="6">
        <v>6.3535714285714293E-2</v>
      </c>
      <c r="AG459" s="6">
        <v>3.7785714285714297E-3</v>
      </c>
      <c r="AH459" s="6">
        <v>5.7230769230769227E-3</v>
      </c>
      <c r="AI459" s="6">
        <v>1.9114285714285715</v>
      </c>
      <c r="AJ459" s="6">
        <v>5.0437500000000002</v>
      </c>
      <c r="AK459">
        <v>40.96153846153846</v>
      </c>
      <c r="AL459">
        <v>3.3857142857142864E-4</v>
      </c>
      <c r="AM459">
        <v>0</v>
      </c>
    </row>
    <row r="460" spans="8:39" x14ac:dyDescent="0.25">
      <c r="H460" t="s">
        <v>536</v>
      </c>
      <c r="I460" t="s">
        <v>536</v>
      </c>
      <c r="J460" t="s">
        <v>1029</v>
      </c>
      <c r="K460" t="s">
        <v>1651</v>
      </c>
      <c r="L460" t="s">
        <v>579</v>
      </c>
      <c r="M460" s="6">
        <v>128</v>
      </c>
      <c r="N460" s="9">
        <v>0.84399999999999997</v>
      </c>
      <c r="O460" s="11">
        <v>142.4</v>
      </c>
      <c r="P460" s="11">
        <v>6.05</v>
      </c>
      <c r="Q460" s="9">
        <v>6.338000000000001</v>
      </c>
      <c r="R460" s="11">
        <v>7.6400000000000006</v>
      </c>
      <c r="S460" s="6">
        <v>0.50900000000000001</v>
      </c>
      <c r="T460" s="6">
        <v>9.7950000000000016E-3</v>
      </c>
      <c r="U460" s="6">
        <v>0.12795000000000004</v>
      </c>
      <c r="V460" s="6">
        <v>1.135</v>
      </c>
      <c r="W460" s="6">
        <v>13.805000000000001</v>
      </c>
      <c r="X460" s="6">
        <v>33</v>
      </c>
      <c r="Y460" s="15">
        <v>3.4346216216216204E-2</v>
      </c>
      <c r="Z460" s="15">
        <v>2.8962499999999999E-2</v>
      </c>
      <c r="AA460" s="6">
        <v>1.0507142857142857</v>
      </c>
      <c r="AB460" s="6">
        <v>131.42857142857142</v>
      </c>
      <c r="AC460" s="6">
        <v>3.3999999999999995</v>
      </c>
      <c r="AD460" s="6">
        <v>6.305714285714286</v>
      </c>
      <c r="AE460" s="6">
        <v>6.745454545454546</v>
      </c>
      <c r="AF460" s="6">
        <v>0.43857142857142856</v>
      </c>
      <c r="AG460" s="6">
        <v>2.985714285714286E-2</v>
      </c>
      <c r="AH460" s="6">
        <v>1.4714285714285717E-3</v>
      </c>
      <c r="AI460" s="6">
        <v>1.6928571428571431</v>
      </c>
      <c r="AJ460" s="6">
        <v>12.935714285714285</v>
      </c>
      <c r="AK460">
        <v>25</v>
      </c>
      <c r="AL460">
        <v>1.0110000000000002E-3</v>
      </c>
      <c r="AM460">
        <v>0</v>
      </c>
    </row>
    <row r="461" spans="8:39" x14ac:dyDescent="0.25">
      <c r="H461" t="s">
        <v>537</v>
      </c>
      <c r="I461" t="s">
        <v>537</v>
      </c>
      <c r="J461" t="s">
        <v>1030</v>
      </c>
      <c r="K461" t="s">
        <v>1652</v>
      </c>
      <c r="L461" t="s">
        <v>579</v>
      </c>
      <c r="M461" s="6">
        <v>470</v>
      </c>
      <c r="N461" s="9">
        <v>0.59739130434782606</v>
      </c>
      <c r="O461" s="11">
        <v>42.217391304347828</v>
      </c>
      <c r="P461" s="11">
        <v>2.2347826086956522</v>
      </c>
      <c r="Q461" s="9">
        <v>6.2239130434782624</v>
      </c>
      <c r="R461" s="11">
        <v>3.8347826086956531</v>
      </c>
      <c r="S461" s="6">
        <v>0.21739130434782608</v>
      </c>
      <c r="T461" s="6">
        <v>1.8913043478260873E-2</v>
      </c>
      <c r="U461" s="6">
        <v>0.2321739130434782</v>
      </c>
      <c r="V461" s="6">
        <v>0.78695652173913044</v>
      </c>
      <c r="W461" s="6">
        <v>6.5217391304347823</v>
      </c>
      <c r="X461" s="6">
        <v>35.782608695652172</v>
      </c>
      <c r="Y461" s="15">
        <v>5.0992903225806477E-2</v>
      </c>
      <c r="Z461" s="15">
        <v>5.4913636363636359E-2</v>
      </c>
      <c r="AA461" s="6">
        <v>0.64230769230769225</v>
      </c>
      <c r="AB461" s="6">
        <v>42.230769230769234</v>
      </c>
      <c r="AC461" s="6">
        <v>3.0307692307692307</v>
      </c>
      <c r="AD461" s="6">
        <v>6.1838461538461535</v>
      </c>
      <c r="AE461" s="6">
        <v>5.4909090909090912</v>
      </c>
      <c r="AF461" s="6">
        <v>0.21038461538461536</v>
      </c>
      <c r="AG461" s="6">
        <v>3.16923076923077E-2</v>
      </c>
      <c r="AH461" s="6">
        <v>3.7038461538461531E-3</v>
      </c>
      <c r="AI461" s="6">
        <v>1.8307692307692309</v>
      </c>
      <c r="AJ461" s="6">
        <v>6.6076923076923091</v>
      </c>
      <c r="AK461">
        <v>21.153846153846153</v>
      </c>
      <c r="AL461">
        <v>1.1991304347826086E-3</v>
      </c>
      <c r="AM461">
        <v>0</v>
      </c>
    </row>
    <row r="462" spans="8:39" x14ac:dyDescent="0.25">
      <c r="H462" t="s">
        <v>538</v>
      </c>
      <c r="I462" t="s">
        <v>538</v>
      </c>
      <c r="J462" t="s">
        <v>1031</v>
      </c>
      <c r="K462" t="s">
        <v>1653</v>
      </c>
      <c r="L462" t="s">
        <v>579</v>
      </c>
      <c r="M462" s="6">
        <v>308</v>
      </c>
      <c r="N462" s="9">
        <v>0.9619230769230771</v>
      </c>
      <c r="O462" s="11">
        <v>115.88461538461539</v>
      </c>
      <c r="P462" s="11">
        <v>15.534615384615384</v>
      </c>
      <c r="Q462" s="9">
        <v>6.8349999999999991</v>
      </c>
      <c r="R462" s="11">
        <v>19.430769230769229</v>
      </c>
      <c r="S462" s="6">
        <v>0.50000000000000011</v>
      </c>
      <c r="T462" s="6">
        <v>2.1319230769230771E-2</v>
      </c>
      <c r="U462" s="6">
        <v>0.21884615384615383</v>
      </c>
      <c r="V462" s="6">
        <v>0.69615384615384623</v>
      </c>
      <c r="W462" s="6">
        <v>10.946153846153845</v>
      </c>
      <c r="X462" s="6">
        <v>47.846153846153847</v>
      </c>
      <c r="Y462" s="15">
        <v>0</v>
      </c>
      <c r="Z462" s="15">
        <v>0</v>
      </c>
      <c r="AA462" s="6">
        <v>1.0429999999999999</v>
      </c>
      <c r="AB462" s="6">
        <v>109.15</v>
      </c>
      <c r="AC462" s="6">
        <v>13.885</v>
      </c>
      <c r="AD462" s="6">
        <v>6.6034999999999995</v>
      </c>
      <c r="AE462" s="6">
        <v>17.23076923076923</v>
      </c>
      <c r="AF462" s="6">
        <v>0.48815000000000008</v>
      </c>
      <c r="AG462" s="6">
        <v>6.7150000000000015E-2</v>
      </c>
      <c r="AH462" s="6">
        <v>1.5750000000000004E-3</v>
      </c>
      <c r="AI462" s="6">
        <v>2.5350000000000006</v>
      </c>
      <c r="AJ462" s="6">
        <v>9</v>
      </c>
      <c r="AK462">
        <v>46.25</v>
      </c>
      <c r="AL462">
        <v>1.7207692307692308E-3</v>
      </c>
      <c r="AM462">
        <v>0</v>
      </c>
    </row>
    <row r="463" spans="8:39" x14ac:dyDescent="0.25">
      <c r="H463" t="s">
        <v>538</v>
      </c>
      <c r="I463" t="s">
        <v>538</v>
      </c>
      <c r="J463" t="s">
        <v>1032</v>
      </c>
      <c r="K463" t="s">
        <v>1654</v>
      </c>
      <c r="L463" t="s">
        <v>579</v>
      </c>
      <c r="M463" s="6">
        <v>308</v>
      </c>
      <c r="N463" s="9">
        <v>0.58227272727272728</v>
      </c>
      <c r="O463" s="11">
        <v>16.818181818181817</v>
      </c>
      <c r="P463" s="11">
        <v>11.009090909090908</v>
      </c>
      <c r="Q463" s="9">
        <v>6.6150000000000002</v>
      </c>
      <c r="R463" s="11">
        <v>16.618181818181821</v>
      </c>
      <c r="S463" s="6">
        <v>0.15909090909090912</v>
      </c>
      <c r="T463" s="6">
        <v>0.11965454545454547</v>
      </c>
      <c r="U463" s="6">
        <v>2.7049999999999998E-2</v>
      </c>
      <c r="V463" s="6">
        <v>1.2818181818181817</v>
      </c>
      <c r="W463" s="6">
        <v>4.9636363636363638</v>
      </c>
      <c r="X463" s="6">
        <v>62.590909090909093</v>
      </c>
      <c r="Y463" s="15">
        <v>0</v>
      </c>
      <c r="Z463" s="15">
        <v>0</v>
      </c>
      <c r="AA463" s="6">
        <v>0.84000000000000008</v>
      </c>
      <c r="AB463" s="6">
        <v>20.7</v>
      </c>
      <c r="AC463" s="6">
        <v>11.385</v>
      </c>
      <c r="AD463" s="6">
        <v>6.5484999999999998</v>
      </c>
      <c r="AE463" s="6">
        <v>13.692307692307692</v>
      </c>
      <c r="AF463" s="6">
        <v>0.22384999999999997</v>
      </c>
      <c r="AG463" s="6">
        <v>0.54959999999999998</v>
      </c>
      <c r="AH463" s="6">
        <v>2.0750000000000005E-3</v>
      </c>
      <c r="AI463" s="6">
        <v>1.8650000000000002</v>
      </c>
      <c r="AJ463" s="6">
        <v>4.9058823529411768</v>
      </c>
      <c r="AK463">
        <v>55</v>
      </c>
      <c r="AL463">
        <v>5.7181818181818191E-4</v>
      </c>
      <c r="AM463">
        <v>0</v>
      </c>
    </row>
    <row r="464" spans="8:39" x14ac:dyDescent="0.25">
      <c r="H464" t="s">
        <v>215</v>
      </c>
      <c r="I464" t="s">
        <v>215</v>
      </c>
      <c r="J464" t="s">
        <v>1033</v>
      </c>
      <c r="K464" t="s">
        <v>1655</v>
      </c>
      <c r="L464" t="s">
        <v>241</v>
      </c>
      <c r="M464" s="6">
        <v>1207</v>
      </c>
      <c r="N464" s="9">
        <v>1.6475</v>
      </c>
      <c r="O464" s="11">
        <v>2.0249999999999999</v>
      </c>
      <c r="P464" s="11">
        <v>52.25</v>
      </c>
      <c r="Q464" s="9">
        <v>7.2981249999999998</v>
      </c>
      <c r="R464" s="11">
        <v>46.875</v>
      </c>
      <c r="S464" s="6">
        <v>0.33500000000000002</v>
      </c>
      <c r="T464" s="6">
        <v>1.9125000000000003E-2</v>
      </c>
      <c r="U464" s="6">
        <v>9.3562500000000007E-2</v>
      </c>
      <c r="V464" s="6">
        <v>9.8562499999999993</v>
      </c>
      <c r="W464" s="6">
        <v>0.83250000000000013</v>
      </c>
      <c r="X464" s="6">
        <v>170.3125</v>
      </c>
      <c r="Y464" s="15">
        <v>1.2453846153846154E-2</v>
      </c>
      <c r="Z464" s="15">
        <v>1.7875E-3</v>
      </c>
      <c r="AA464" s="6">
        <v>0.68857142857142861</v>
      </c>
      <c r="AB464" s="6">
        <v>1.5714285714285714</v>
      </c>
      <c r="AC464" s="6">
        <v>45.428571428571431</v>
      </c>
      <c r="AD464" s="6">
        <v>7.4428571428571431</v>
      </c>
      <c r="AE464" s="6">
        <v>54.714285714285715</v>
      </c>
      <c r="AF464" s="6">
        <v>0.24042857142857138</v>
      </c>
      <c r="AG464" s="6">
        <v>2.9071428571428571E-2</v>
      </c>
      <c r="AH464" s="6">
        <v>1.3957142857142859E-2</v>
      </c>
      <c r="AI464" s="6">
        <v>9.5857142857142854</v>
      </c>
      <c r="AJ464" s="6">
        <v>1.1685714285714286</v>
      </c>
      <c r="AK464">
        <v>202.5</v>
      </c>
      <c r="AL464">
        <v>1.6249999999999999E-4</v>
      </c>
      <c r="AM464">
        <v>0</v>
      </c>
    </row>
    <row r="465" spans="8:39" x14ac:dyDescent="0.25">
      <c r="H465" t="s">
        <v>539</v>
      </c>
      <c r="I465" t="s">
        <v>539</v>
      </c>
      <c r="J465" t="s">
        <v>1034</v>
      </c>
      <c r="K465" t="s">
        <v>1656</v>
      </c>
      <c r="L465" t="s">
        <v>579</v>
      </c>
      <c r="M465" s="6">
        <v>106172</v>
      </c>
      <c r="N465" s="9">
        <v>0.29968750000000005</v>
      </c>
      <c r="O465" s="11">
        <v>0.25</v>
      </c>
      <c r="P465" s="11">
        <v>34.25</v>
      </c>
      <c r="Q465" s="9">
        <v>7.6206250000000004</v>
      </c>
      <c r="R465" s="11">
        <v>36.96875</v>
      </c>
      <c r="S465" s="6">
        <v>0</v>
      </c>
      <c r="T465" s="6">
        <v>1.35E-2</v>
      </c>
      <c r="U465" s="6">
        <v>4.7312499999999997E-4</v>
      </c>
      <c r="V465" s="6">
        <v>1.1156250000000001</v>
      </c>
      <c r="W465" s="6">
        <v>1.64375</v>
      </c>
      <c r="X465" s="6">
        <v>61.75</v>
      </c>
      <c r="Y465" s="15">
        <v>4.7287500000000003E-2</v>
      </c>
      <c r="Z465" s="15">
        <v>2.5406249999999995E-2</v>
      </c>
      <c r="AA465" s="6">
        <v>0.66076923076923078</v>
      </c>
      <c r="AB465" s="6">
        <v>10.923076923076923</v>
      </c>
      <c r="AC465" s="6">
        <v>1.2423076923076921</v>
      </c>
      <c r="AD465" s="6">
        <v>6.0238461538461543</v>
      </c>
      <c r="AE465" s="6">
        <v>3.4125000000000001</v>
      </c>
      <c r="AF465" s="6">
        <v>5.5153846153846151E-2</v>
      </c>
      <c r="AG465" s="6">
        <v>3.0461538461538467E-2</v>
      </c>
      <c r="AH465" s="6">
        <v>2.7953846153846154E-3</v>
      </c>
      <c r="AI465" s="6">
        <v>1.8846153846153848</v>
      </c>
      <c r="AJ465" s="6">
        <v>2.6692307692307691</v>
      </c>
      <c r="AK465">
        <v>24</v>
      </c>
      <c r="AL465">
        <v>5.0312499999999996E-5</v>
      </c>
      <c r="AM465">
        <v>0</v>
      </c>
    </row>
    <row r="466" spans="8:39" x14ac:dyDescent="0.25">
      <c r="H466" t="s">
        <v>539</v>
      </c>
      <c r="I466" t="s">
        <v>539</v>
      </c>
      <c r="J466" t="s">
        <v>1035</v>
      </c>
      <c r="K466" t="s">
        <v>1657</v>
      </c>
      <c r="L466" t="s">
        <v>579</v>
      </c>
      <c r="M466" s="6">
        <v>106172</v>
      </c>
      <c r="N466" s="9">
        <v>0.31425531914893606</v>
      </c>
      <c r="O466" s="11">
        <v>0.97446808510638294</v>
      </c>
      <c r="P466" s="11">
        <v>20.23404255319149</v>
      </c>
      <c r="Q466" s="9">
        <v>7.2691489361702146</v>
      </c>
      <c r="R466" s="11">
        <v>23.808510638297872</v>
      </c>
      <c r="S466" s="6">
        <v>6.382978723404255E-4</v>
      </c>
      <c r="T466" s="6">
        <v>3.9106382978723406E-3</v>
      </c>
      <c r="U466" s="6">
        <v>1.5980851063829796E-2</v>
      </c>
      <c r="V466" s="6">
        <v>2.5510638297872341</v>
      </c>
      <c r="W466" s="6">
        <v>2.3148936170212764</v>
      </c>
      <c r="X466" s="6">
        <v>74.340425531914889</v>
      </c>
      <c r="Y466" s="15">
        <v>5.0316106194690277E-2</v>
      </c>
      <c r="Z466" s="15">
        <v>5.0416883116883124E-2</v>
      </c>
      <c r="AA466" s="6">
        <v>0.48612903225806448</v>
      </c>
      <c r="AB466" s="6">
        <v>5.9838709677419351</v>
      </c>
      <c r="AC466" s="6">
        <v>1.3838709677419354</v>
      </c>
      <c r="AD466" s="6">
        <v>6.2377419354838706</v>
      </c>
      <c r="AE466" s="6">
        <v>4.4846153846153847</v>
      </c>
      <c r="AF466" s="6">
        <v>2.7258064516129034E-2</v>
      </c>
      <c r="AG466" s="6">
        <v>1.2129032258064517E-2</v>
      </c>
      <c r="AH466" s="6">
        <v>1.9903225806451614E-3</v>
      </c>
      <c r="AI466" s="6">
        <v>3.403225806451613</v>
      </c>
      <c r="AJ466" s="6">
        <v>2.4806451612903224</v>
      </c>
      <c r="AK466">
        <v>45.032258064516128</v>
      </c>
      <c r="AL466">
        <v>3.2765957446808511E-5</v>
      </c>
      <c r="AM466">
        <v>0</v>
      </c>
    </row>
    <row r="467" spans="8:39" x14ac:dyDescent="0.25">
      <c r="H467" t="s">
        <v>539</v>
      </c>
      <c r="I467" t="s">
        <v>540</v>
      </c>
      <c r="J467" t="s">
        <v>725</v>
      </c>
      <c r="K467" t="s">
        <v>1355</v>
      </c>
      <c r="L467" t="s">
        <v>579</v>
      </c>
      <c r="M467" s="6">
        <v>106172</v>
      </c>
      <c r="N467" s="9">
        <v>0.34730434782608699</v>
      </c>
      <c r="O467" s="11">
        <v>0.96565217391304348</v>
      </c>
      <c r="P467" s="11">
        <v>20.834782608695651</v>
      </c>
      <c r="Q467" s="9">
        <v>7.331782608695649</v>
      </c>
      <c r="R467" s="11">
        <v>23.14782608695652</v>
      </c>
      <c r="S467" s="6">
        <v>1.7039130434782605E-2</v>
      </c>
      <c r="T467" s="6">
        <v>6.4717391304347843E-3</v>
      </c>
      <c r="U467" s="6">
        <v>3.5806217391304337E-2</v>
      </c>
      <c r="V467" s="6">
        <v>1.2117391304347827</v>
      </c>
      <c r="W467" s="6">
        <v>1.9704347826086961</v>
      </c>
      <c r="X467" s="6">
        <v>56.543478260869563</v>
      </c>
      <c r="Y467" s="15">
        <v>2.8444322580645161E-2</v>
      </c>
      <c r="Z467" s="15">
        <v>2.6809308510638299E-2</v>
      </c>
      <c r="AA467" s="6">
        <v>0.66543478260869537</v>
      </c>
      <c r="AB467" s="6">
        <v>20.826086956521738</v>
      </c>
      <c r="AC467" s="6">
        <v>2.6302173913043472</v>
      </c>
      <c r="AD467" s="6">
        <v>6.2313043478260841</v>
      </c>
      <c r="AE467" s="6">
        <v>2.2555555555555555</v>
      </c>
      <c r="AF467" s="6">
        <v>7.5434782608695614E-2</v>
      </c>
      <c r="AG467" s="6">
        <v>2.2586956521739081E-2</v>
      </c>
      <c r="AH467" s="6">
        <v>4.5408695652173897E-3</v>
      </c>
      <c r="AI467" s="6">
        <v>1.8108695652173914</v>
      </c>
      <c r="AJ467" s="6">
        <v>3.3268292682926819</v>
      </c>
      <c r="AK467">
        <v>29.456521739130434</v>
      </c>
      <c r="AL467">
        <v>2.853913043478262E-4</v>
      </c>
      <c r="AM467">
        <v>0</v>
      </c>
    </row>
    <row r="468" spans="8:39" x14ac:dyDescent="0.25">
      <c r="H468" t="s">
        <v>1036</v>
      </c>
      <c r="I468" t="s">
        <v>216</v>
      </c>
      <c r="J468" t="s">
        <v>613</v>
      </c>
      <c r="K468" t="s">
        <v>1658</v>
      </c>
      <c r="L468" t="s">
        <v>241</v>
      </c>
      <c r="M468" s="6">
        <v>115</v>
      </c>
      <c r="N468" s="9">
        <v>0.20578947368421055</v>
      </c>
      <c r="O468" s="11">
        <v>3.1999999999999997</v>
      </c>
      <c r="P468" s="11">
        <v>98.684210526315795</v>
      </c>
      <c r="Q468" s="9">
        <v>8.3394736842105264</v>
      </c>
      <c r="R468" s="11">
        <v>68.526315789473685</v>
      </c>
      <c r="S468" s="6">
        <v>1.2105263157894737E-2</v>
      </c>
      <c r="T468" s="6">
        <v>2.9578947368421051E-3</v>
      </c>
      <c r="U468" s="6">
        <v>8.157894736842107E-3</v>
      </c>
      <c r="V468" s="6">
        <v>8.2315789473684209</v>
      </c>
      <c r="W468" s="6">
        <v>1.3526315789473684</v>
      </c>
      <c r="X468" s="6">
        <v>146</v>
      </c>
      <c r="Y468" s="15">
        <v>0</v>
      </c>
      <c r="Z468" s="15">
        <v>0</v>
      </c>
      <c r="AA468" s="6">
        <v>0.182</v>
      </c>
      <c r="AB468" s="6">
        <v>2.9</v>
      </c>
      <c r="AC468" s="6">
        <v>95.7</v>
      </c>
      <c r="AD468" s="6">
        <v>8.2769999999999975</v>
      </c>
      <c r="AE468" s="6">
        <v>65.599999999999994</v>
      </c>
      <c r="AF468" s="6">
        <v>1.5E-3</v>
      </c>
      <c r="AG468" s="6">
        <v>2.4799999999999996E-2</v>
      </c>
      <c r="AH468" s="6">
        <v>9.2000000000000014E-4</v>
      </c>
      <c r="AI468" s="6">
        <v>8.1</v>
      </c>
      <c r="AJ468" s="6">
        <v>1.2550000000000001</v>
      </c>
      <c r="AK468">
        <v>145</v>
      </c>
      <c r="AL468">
        <v>5.3421052631578948E-4</v>
      </c>
      <c r="AM468">
        <v>4.1631578947368434E-3</v>
      </c>
    </row>
    <row r="469" spans="8:39" x14ac:dyDescent="0.25">
      <c r="H469" t="s">
        <v>541</v>
      </c>
      <c r="I469" t="s">
        <v>541</v>
      </c>
      <c r="J469" t="s">
        <v>1037</v>
      </c>
      <c r="K469" t="s">
        <v>1659</v>
      </c>
      <c r="L469" t="s">
        <v>579</v>
      </c>
      <c r="M469" s="6">
        <v>201</v>
      </c>
      <c r="N469" s="9">
        <v>0.41000000000000003</v>
      </c>
      <c r="O469" s="11">
        <v>18</v>
      </c>
      <c r="P469" s="11">
        <v>29.666666666666668</v>
      </c>
      <c r="Q469" s="9">
        <v>7.4161904761904767</v>
      </c>
      <c r="R469" s="11">
        <v>29.666666666666668</v>
      </c>
      <c r="S469" s="6">
        <v>0</v>
      </c>
      <c r="T469" s="6">
        <v>6.4809523809523806E-3</v>
      </c>
      <c r="U469" s="6">
        <v>1.8523809523809529E-2</v>
      </c>
      <c r="V469" s="6">
        <v>1.3666666666666667</v>
      </c>
      <c r="W469" s="6">
        <v>3.9190476190476184</v>
      </c>
      <c r="X469" s="6">
        <v>47.476190476190474</v>
      </c>
      <c r="Y469" s="15">
        <v>0</v>
      </c>
      <c r="Z469" s="15">
        <v>0</v>
      </c>
      <c r="AA469" s="6">
        <v>0.37111111111111117</v>
      </c>
      <c r="AB469" s="6">
        <v>24.666666666666668</v>
      </c>
      <c r="AC469" s="6">
        <v>28.777777777777779</v>
      </c>
      <c r="AD469" s="6">
        <v>7.4844444444444447</v>
      </c>
      <c r="AE469" s="6">
        <v>28.888888888888889</v>
      </c>
      <c r="AF469" s="6">
        <v>4.4444444444444444E-3</v>
      </c>
      <c r="AG469" s="6">
        <v>1.6222222222222225E-2</v>
      </c>
      <c r="AH469" s="6">
        <v>0</v>
      </c>
      <c r="AI469" s="6">
        <v>1.3333333333333333</v>
      </c>
      <c r="AJ469" s="6">
        <v>4.8444444444444441</v>
      </c>
      <c r="AK469">
        <v>46.222222222222221</v>
      </c>
      <c r="AL469">
        <v>1.4428571428571428E-4</v>
      </c>
      <c r="AM469">
        <v>0</v>
      </c>
    </row>
    <row r="470" spans="8:39" x14ac:dyDescent="0.25">
      <c r="H470" t="s">
        <v>541</v>
      </c>
      <c r="I470" t="s">
        <v>541</v>
      </c>
      <c r="J470" t="s">
        <v>1038</v>
      </c>
      <c r="K470" t="s">
        <v>1660</v>
      </c>
      <c r="L470" t="s">
        <v>579</v>
      </c>
      <c r="M470" s="6">
        <v>201</v>
      </c>
      <c r="N470" s="9">
        <v>0.47000000000000008</v>
      </c>
      <c r="O470" s="11">
        <v>33.090909090909093</v>
      </c>
      <c r="P470" s="11">
        <v>32.045454545454547</v>
      </c>
      <c r="Q470" s="9">
        <v>7.3622727272727255</v>
      </c>
      <c r="R470" s="11">
        <v>34.636363636363633</v>
      </c>
      <c r="S470" s="6">
        <v>9.8636363636363644E-3</v>
      </c>
      <c r="T470" s="6">
        <v>3.8009090909090923E-2</v>
      </c>
      <c r="U470" s="6">
        <v>1.340909090909091E-2</v>
      </c>
      <c r="V470" s="6">
        <v>5.4818181818181815</v>
      </c>
      <c r="W470" s="6">
        <v>7.7045454545454533</v>
      </c>
      <c r="X470" s="6">
        <v>58.31818181818182</v>
      </c>
      <c r="Y470" s="15">
        <v>0</v>
      </c>
      <c r="Z470" s="15">
        <v>0</v>
      </c>
      <c r="AA470" s="6">
        <v>0.43</v>
      </c>
      <c r="AB470" s="6">
        <v>38.4</v>
      </c>
      <c r="AC470" s="6">
        <v>31.2</v>
      </c>
      <c r="AD470" s="6">
        <v>7.4379999999999997</v>
      </c>
      <c r="AE470" s="6">
        <v>33.700000000000003</v>
      </c>
      <c r="AF470" s="6">
        <v>0</v>
      </c>
      <c r="AG470" s="6">
        <v>1.3490000000000002E-2</v>
      </c>
      <c r="AH470" s="6">
        <v>5.3999999999999998E-5</v>
      </c>
      <c r="AI470" s="6">
        <v>6.1899999999999995</v>
      </c>
      <c r="AJ470" s="6">
        <v>8.06</v>
      </c>
      <c r="AK470">
        <v>57.4</v>
      </c>
      <c r="AL470">
        <v>4.5454545454545459E-5</v>
      </c>
      <c r="AM470">
        <v>4.5454545454545459E-5</v>
      </c>
    </row>
    <row r="471" spans="8:39" x14ac:dyDescent="0.25">
      <c r="H471" t="s">
        <v>542</v>
      </c>
      <c r="I471" t="s">
        <v>542</v>
      </c>
      <c r="J471" t="s">
        <v>1039</v>
      </c>
      <c r="K471" t="s">
        <v>1661</v>
      </c>
      <c r="L471" t="s">
        <v>579</v>
      </c>
      <c r="M471" s="6">
        <v>1244</v>
      </c>
      <c r="N471" s="9">
        <v>0.43550000000000005</v>
      </c>
      <c r="O471" s="11">
        <v>13.577500000000001</v>
      </c>
      <c r="P471" s="11">
        <v>0.45749999999999991</v>
      </c>
      <c r="Q471" s="9">
        <v>4.9397499999999983</v>
      </c>
      <c r="R471" s="11">
        <v>3.94</v>
      </c>
      <c r="S471" s="6">
        <v>0.20269999999999994</v>
      </c>
      <c r="T471" s="6">
        <v>2.066500000000001E-2</v>
      </c>
      <c r="U471" s="6">
        <v>0.23617249999999998</v>
      </c>
      <c r="V471" s="6">
        <v>2.2675000000000001</v>
      </c>
      <c r="W471" s="6">
        <v>3.3917500000000009</v>
      </c>
      <c r="X471" s="6">
        <v>34.950000000000003</v>
      </c>
      <c r="Y471" s="15">
        <v>4.5246296296296284E-2</v>
      </c>
      <c r="Z471" s="15">
        <v>0.10320162393162396</v>
      </c>
      <c r="AA471" s="6">
        <v>0.68571428571428561</v>
      </c>
      <c r="AB471" s="6">
        <v>45.589285714285715</v>
      </c>
      <c r="AC471" s="6">
        <v>1.4911538461538463</v>
      </c>
      <c r="AD471" s="6">
        <v>6.1117857142857144</v>
      </c>
      <c r="AE471" s="6">
        <v>4.9786666666666664</v>
      </c>
      <c r="AF471" s="6">
        <v>0.27132142857142855</v>
      </c>
      <c r="AG471" s="6">
        <v>2.54642857142857E-2</v>
      </c>
      <c r="AH471" s="6">
        <v>2.1500000000000004E-3</v>
      </c>
      <c r="AI471" s="6">
        <v>1.5617857142857143</v>
      </c>
      <c r="AJ471" s="6">
        <v>4.9011111111111108</v>
      </c>
      <c r="AK471">
        <v>22</v>
      </c>
      <c r="AL471">
        <v>1.2732500000000001E-3</v>
      </c>
      <c r="AM471">
        <v>0</v>
      </c>
    </row>
    <row r="472" spans="8:39" x14ac:dyDescent="0.25">
      <c r="H472" t="s">
        <v>542</v>
      </c>
      <c r="I472" t="s">
        <v>543</v>
      </c>
      <c r="J472" t="s">
        <v>1039</v>
      </c>
      <c r="K472" t="s">
        <v>1661</v>
      </c>
      <c r="L472" t="s">
        <v>579</v>
      </c>
      <c r="M472" s="6">
        <v>1244</v>
      </c>
      <c r="N472" s="9">
        <v>0.43550000000000005</v>
      </c>
      <c r="O472" s="11">
        <v>13.577500000000001</v>
      </c>
      <c r="P472" s="11">
        <v>0.45749999999999991</v>
      </c>
      <c r="Q472" s="9">
        <v>4.9397499999999983</v>
      </c>
      <c r="R472" s="11">
        <v>3.94</v>
      </c>
      <c r="S472" s="6">
        <v>0.20269999999999994</v>
      </c>
      <c r="T472" s="6">
        <v>2.066500000000001E-2</v>
      </c>
      <c r="U472" s="6">
        <v>0.23617249999999998</v>
      </c>
      <c r="V472" s="6">
        <v>2.2675000000000001</v>
      </c>
      <c r="W472" s="6">
        <v>3.3917500000000009</v>
      </c>
      <c r="X472" s="6">
        <v>34.950000000000003</v>
      </c>
      <c r="Y472" s="15">
        <v>4.5246296296296284E-2</v>
      </c>
      <c r="Z472" s="15">
        <v>0.10320162393162396</v>
      </c>
      <c r="AA472" s="6">
        <v>0.68571428571428561</v>
      </c>
      <c r="AB472" s="6">
        <v>45.589285714285715</v>
      </c>
      <c r="AC472" s="6">
        <v>1.4911538461538463</v>
      </c>
      <c r="AD472" s="6">
        <v>6.1117857142857144</v>
      </c>
      <c r="AE472" s="6">
        <v>4.9786666666666664</v>
      </c>
      <c r="AF472" s="6">
        <v>0.27132142857142855</v>
      </c>
      <c r="AG472" s="6">
        <v>2.54642857142857E-2</v>
      </c>
      <c r="AH472" s="6">
        <v>2.1500000000000004E-3</v>
      </c>
      <c r="AI472" s="6">
        <v>1.5617857142857143</v>
      </c>
      <c r="AJ472" s="6">
        <v>4.9011111111111108</v>
      </c>
      <c r="AK472">
        <v>22</v>
      </c>
      <c r="AL472">
        <v>1.2732500000000001E-3</v>
      </c>
      <c r="AM472">
        <v>0</v>
      </c>
    </row>
    <row r="473" spans="8:39" x14ac:dyDescent="0.25">
      <c r="H473" t="s">
        <v>544</v>
      </c>
      <c r="I473" t="s">
        <v>544</v>
      </c>
      <c r="J473" t="s">
        <v>1040</v>
      </c>
      <c r="K473" t="s">
        <v>1662</v>
      </c>
      <c r="L473" t="s">
        <v>579</v>
      </c>
      <c r="M473" s="6">
        <v>207</v>
      </c>
      <c r="N473" s="9">
        <v>0.88590909090909087</v>
      </c>
      <c r="O473" s="11">
        <v>68.681818181818187</v>
      </c>
      <c r="P473" s="11">
        <v>5.4363636363636365</v>
      </c>
      <c r="Q473" s="9">
        <v>6.626363636363636</v>
      </c>
      <c r="R473" s="11">
        <v>10.909090909090908</v>
      </c>
      <c r="S473" s="6">
        <v>0.30590909090909091</v>
      </c>
      <c r="T473" s="6">
        <v>5.8045454545454537E-3</v>
      </c>
      <c r="U473" s="6">
        <v>0.13472727272727275</v>
      </c>
      <c r="V473" s="6">
        <v>2.0500000000000003</v>
      </c>
      <c r="W473" s="6">
        <v>10.704545454545457</v>
      </c>
      <c r="X473" s="6">
        <v>35.954545454545453</v>
      </c>
      <c r="Y473" s="15">
        <v>0.22268108108108109</v>
      </c>
      <c r="Z473" s="15">
        <v>0.19314382352941176</v>
      </c>
      <c r="AA473" s="6">
        <v>0.93444444444444441</v>
      </c>
      <c r="AB473" s="6">
        <v>105.88888888888889</v>
      </c>
      <c r="AC473" s="6">
        <v>8.3555555555555561</v>
      </c>
      <c r="AD473" s="6">
        <v>6.6377777777777762</v>
      </c>
      <c r="AE473" s="6">
        <v>13.352941176470589</v>
      </c>
      <c r="AF473" s="6">
        <v>0.3561111111111111</v>
      </c>
      <c r="AG473" s="6">
        <v>1.161111111111111E-2</v>
      </c>
      <c r="AH473" s="6">
        <v>5.483333333333334E-4</v>
      </c>
      <c r="AI473" s="6">
        <v>2.1555555555555559</v>
      </c>
      <c r="AJ473" s="6">
        <v>11.655555555555559</v>
      </c>
      <c r="AK473">
        <v>35.055555555555557</v>
      </c>
      <c r="AL473">
        <v>2.8999999999999995E-4</v>
      </c>
      <c r="AM473">
        <v>0</v>
      </c>
    </row>
    <row r="474" spans="8:39" x14ac:dyDescent="0.25">
      <c r="H474" t="s">
        <v>217</v>
      </c>
      <c r="I474" t="s">
        <v>371</v>
      </c>
      <c r="J474" t="s">
        <v>1041</v>
      </c>
      <c r="K474" t="s">
        <v>1663</v>
      </c>
      <c r="L474" t="s">
        <v>579</v>
      </c>
      <c r="M474" s="6">
        <v>661</v>
      </c>
      <c r="N474" s="9">
        <v>1.1400000000000001</v>
      </c>
      <c r="O474" s="11">
        <v>57.3</v>
      </c>
      <c r="P474" s="11">
        <v>33</v>
      </c>
      <c r="Q474" s="9">
        <v>7.2765000000000004</v>
      </c>
      <c r="R474" s="11">
        <v>37.450000000000003</v>
      </c>
      <c r="S474" s="6">
        <v>0.29049999999999992</v>
      </c>
      <c r="T474" s="6">
        <v>7.6035000000000019E-2</v>
      </c>
      <c r="U474" s="6">
        <v>8.48E-2</v>
      </c>
      <c r="V474" s="6">
        <v>2.44</v>
      </c>
      <c r="W474" s="6">
        <v>10.835000000000001</v>
      </c>
      <c r="X474" s="6">
        <v>86.4</v>
      </c>
      <c r="Y474" s="15">
        <v>0.20402421874999999</v>
      </c>
      <c r="Z474" s="15">
        <v>0.19052586206896555</v>
      </c>
      <c r="AA474" s="6">
        <v>1.091</v>
      </c>
      <c r="AB474" s="6">
        <v>83.6</v>
      </c>
      <c r="AC474" s="6">
        <v>26.9</v>
      </c>
      <c r="AD474" s="6">
        <v>7.1</v>
      </c>
      <c r="AE474" s="6">
        <v>31</v>
      </c>
      <c r="AF474" s="6">
        <v>0.29199999999999998</v>
      </c>
      <c r="AG474" s="6">
        <v>7.7700000000000019E-2</v>
      </c>
      <c r="AH474" s="6">
        <v>4.3999999999999996E-4</v>
      </c>
      <c r="AI474" s="6">
        <v>2.21</v>
      </c>
      <c r="AJ474" s="6">
        <v>10.91</v>
      </c>
      <c r="AK474">
        <v>64.099999999999994</v>
      </c>
      <c r="AL474">
        <v>3.8449999999999997E-4</v>
      </c>
      <c r="AM474">
        <v>0</v>
      </c>
    </row>
    <row r="475" spans="8:39" x14ac:dyDescent="0.25">
      <c r="H475" t="s">
        <v>217</v>
      </c>
      <c r="I475" t="s">
        <v>217</v>
      </c>
      <c r="J475" t="s">
        <v>1042</v>
      </c>
      <c r="K475" t="s">
        <v>1664</v>
      </c>
      <c r="L475" t="s">
        <v>579</v>
      </c>
      <c r="M475" s="6">
        <v>661</v>
      </c>
      <c r="N475" s="9">
        <v>0.5385714285714287</v>
      </c>
      <c r="O475" s="11">
        <v>65.19047619047619</v>
      </c>
      <c r="P475" s="11">
        <v>3.3571428571428572</v>
      </c>
      <c r="Q475" s="9">
        <v>6.1747619047619056</v>
      </c>
      <c r="R475" s="11">
        <v>18.142857142857142</v>
      </c>
      <c r="S475" s="6">
        <v>0.2419047619047619</v>
      </c>
      <c r="T475" s="6">
        <v>1.6190476190476193E-2</v>
      </c>
      <c r="U475" s="6">
        <v>3.6285714285714289E-2</v>
      </c>
      <c r="V475" s="6">
        <v>1.5571428571428574</v>
      </c>
      <c r="W475" s="6">
        <v>13.061904761904762</v>
      </c>
      <c r="X475" s="6">
        <v>46.61904761904762</v>
      </c>
      <c r="Y475" s="15">
        <v>0.16597624999999999</v>
      </c>
      <c r="Z475" s="15">
        <v>0.23836610169491526</v>
      </c>
      <c r="AA475" s="6">
        <v>0.92166666666666675</v>
      </c>
      <c r="AB475" s="6">
        <v>98.583333333333329</v>
      </c>
      <c r="AC475" s="6">
        <v>14.199999999999998</v>
      </c>
      <c r="AD475" s="6">
        <v>6.9616666666666669</v>
      </c>
      <c r="AE475" s="6">
        <v>18.558333333333334</v>
      </c>
      <c r="AF475" s="6">
        <v>0.32250000000000001</v>
      </c>
      <c r="AG475" s="6">
        <v>3.1916666666666683E-2</v>
      </c>
      <c r="AH475" s="6">
        <v>5.4166666666666675E-4</v>
      </c>
      <c r="AI475" s="6">
        <v>2.0249999999999999</v>
      </c>
      <c r="AJ475" s="6">
        <v>11.433333333333332</v>
      </c>
      <c r="AK475">
        <v>43.333333333333336</v>
      </c>
      <c r="AL475">
        <v>4.1666666666666669E-4</v>
      </c>
      <c r="AM475">
        <v>0</v>
      </c>
    </row>
    <row r="476" spans="8:39" x14ac:dyDescent="0.25">
      <c r="H476" t="s">
        <v>217</v>
      </c>
      <c r="I476" t="s">
        <v>217</v>
      </c>
      <c r="J476" t="s">
        <v>613</v>
      </c>
      <c r="K476" t="s">
        <v>1665</v>
      </c>
      <c r="L476" t="s">
        <v>241</v>
      </c>
      <c r="M476" s="6">
        <v>661</v>
      </c>
      <c r="N476" s="9">
        <v>0.44714285714285712</v>
      </c>
      <c r="O476" s="11">
        <v>10.507142857142856</v>
      </c>
      <c r="P476" s="11">
        <v>234.85714285714286</v>
      </c>
      <c r="Q476" s="9">
        <v>8.4164285714285718</v>
      </c>
      <c r="R476" s="11">
        <v>46.428571428571431</v>
      </c>
      <c r="S476" s="6">
        <v>0.2742857142857143</v>
      </c>
      <c r="T476" s="6">
        <v>5.0071428571428579E-2</v>
      </c>
      <c r="U476" s="6">
        <v>4.3071428571428575E-3</v>
      </c>
      <c r="V476" s="6">
        <v>6.8999999999999995</v>
      </c>
      <c r="W476" s="6">
        <v>2.7285714285714286</v>
      </c>
      <c r="X476" s="6">
        <v>499.42857142857144</v>
      </c>
      <c r="Y476" s="15">
        <v>4.7890476190476192E-2</v>
      </c>
      <c r="Z476" s="15">
        <v>1.6142105263157899E-2</v>
      </c>
      <c r="AA476" s="6">
        <v>0.19333333333333333</v>
      </c>
      <c r="AB476" s="6">
        <v>9.9111111111111114</v>
      </c>
      <c r="AC476" s="6">
        <v>230.11111111111111</v>
      </c>
      <c r="AD476" s="6">
        <v>8.4511111111111106</v>
      </c>
      <c r="AE476" s="6">
        <v>46.888888888888886</v>
      </c>
      <c r="AF476" s="6">
        <v>0.20711111111111113</v>
      </c>
      <c r="AG476" s="6">
        <v>5.9666666666666673E-2</v>
      </c>
      <c r="AH476" s="6">
        <v>7.222222222222223E-4</v>
      </c>
      <c r="AI476" s="6">
        <v>9.1777777777777771</v>
      </c>
      <c r="AJ476" s="6">
        <v>2.5777777777777779</v>
      </c>
      <c r="AK476">
        <v>526</v>
      </c>
      <c r="AL476">
        <v>0</v>
      </c>
      <c r="AM476">
        <v>0</v>
      </c>
    </row>
    <row r="477" spans="8:39" x14ac:dyDescent="0.25">
      <c r="H477" t="s">
        <v>218</v>
      </c>
      <c r="I477" t="s">
        <v>218</v>
      </c>
      <c r="J477" t="s">
        <v>1033</v>
      </c>
      <c r="K477" t="s">
        <v>1666</v>
      </c>
      <c r="L477" t="s">
        <v>241</v>
      </c>
      <c r="M477" s="6">
        <v>439</v>
      </c>
      <c r="N477" s="9">
        <v>0.32874999999999993</v>
      </c>
      <c r="O477" s="11">
        <v>26.4375</v>
      </c>
      <c r="P477" s="11">
        <v>57.625</v>
      </c>
      <c r="Q477" s="9">
        <v>7.5568749999999998</v>
      </c>
      <c r="R477" s="11">
        <v>20.9375</v>
      </c>
      <c r="S477" s="6">
        <v>6.3812499999999994E-2</v>
      </c>
      <c r="T477" s="6">
        <v>2.4937500000000003E-3</v>
      </c>
      <c r="U477" s="6">
        <v>8.0787500000000012E-2</v>
      </c>
      <c r="V477" s="6">
        <v>13.5</v>
      </c>
      <c r="W477" s="6">
        <v>2.5793750000000002</v>
      </c>
      <c r="X477" s="6">
        <v>122.0625</v>
      </c>
      <c r="Y477" s="15">
        <v>6.4428571428571434E-3</v>
      </c>
      <c r="Z477" s="15">
        <v>0</v>
      </c>
      <c r="AA477" s="6">
        <v>0.20999999999999994</v>
      </c>
      <c r="AB477" s="6">
        <v>0.44</v>
      </c>
      <c r="AC477" s="6">
        <v>70.12</v>
      </c>
      <c r="AD477" s="6">
        <v>8.0734000000000012</v>
      </c>
      <c r="AE477" s="6">
        <v>22.5</v>
      </c>
      <c r="AF477" s="6">
        <v>3.2799999999999999E-3</v>
      </c>
      <c r="AG477" s="6">
        <v>1.2820000000000003E-2</v>
      </c>
      <c r="AH477" s="6">
        <v>2.4410000000000009E-3</v>
      </c>
      <c r="AI477" s="6">
        <v>17.72</v>
      </c>
      <c r="AJ477" s="6">
        <v>0.49200000000000005</v>
      </c>
      <c r="AK477">
        <v>143.76</v>
      </c>
      <c r="AL477">
        <v>5.3437500000000002E-4</v>
      </c>
      <c r="AM477">
        <v>1.75E-4</v>
      </c>
    </row>
    <row r="478" spans="8:39" x14ac:dyDescent="0.25">
      <c r="H478" t="s">
        <v>219</v>
      </c>
      <c r="I478" t="s">
        <v>219</v>
      </c>
      <c r="J478" t="s">
        <v>1043</v>
      </c>
      <c r="K478" t="s">
        <v>1667</v>
      </c>
      <c r="L478" t="s">
        <v>241</v>
      </c>
      <c r="M478" s="6">
        <v>45</v>
      </c>
      <c r="N478" s="9">
        <v>0.17750000000000002</v>
      </c>
      <c r="O478" s="11">
        <v>0.6875</v>
      </c>
      <c r="P478" s="11">
        <v>104.125</v>
      </c>
      <c r="Q478" s="9">
        <v>8.0325000000000006</v>
      </c>
      <c r="R478" s="11">
        <v>115.875</v>
      </c>
      <c r="S478" s="6">
        <v>4.1250000000000002E-3</v>
      </c>
      <c r="T478" s="6">
        <v>1.8062499999999999E-2</v>
      </c>
      <c r="U478" s="6">
        <v>2.7875E-3</v>
      </c>
      <c r="V478" s="6">
        <v>15.1875</v>
      </c>
      <c r="W478" s="6">
        <v>0.44125000000000003</v>
      </c>
      <c r="X478" s="6">
        <v>217.125</v>
      </c>
      <c r="Y478" s="15">
        <v>0</v>
      </c>
      <c r="Z478" s="15">
        <v>0</v>
      </c>
      <c r="AA478" s="6">
        <v>0.12307692307692308</v>
      </c>
      <c r="AB478" s="6">
        <v>1.3846153846153846</v>
      </c>
      <c r="AC478" s="6">
        <v>91.230769230769226</v>
      </c>
      <c r="AD478" s="6">
        <v>7.775384615384616</v>
      </c>
      <c r="AE478" s="6">
        <v>120.38461538461539</v>
      </c>
      <c r="AF478" s="6">
        <v>8.4615384615384613E-3</v>
      </c>
      <c r="AG478" s="6">
        <v>1.5923076923076925E-2</v>
      </c>
      <c r="AH478" s="6">
        <v>9.6669230769230764E-3</v>
      </c>
      <c r="AI478" s="6">
        <v>23</v>
      </c>
      <c r="AJ478" s="6">
        <v>0.72461538461538466</v>
      </c>
      <c r="AK478">
        <v>326.38461538461536</v>
      </c>
      <c r="AL478">
        <v>0</v>
      </c>
      <c r="AM478">
        <v>4.3562500000000007E-3</v>
      </c>
    </row>
    <row r="479" spans="8:39" x14ac:dyDescent="0.25">
      <c r="H479" t="s">
        <v>545</v>
      </c>
      <c r="I479" t="s">
        <v>545</v>
      </c>
      <c r="J479" t="s">
        <v>1044</v>
      </c>
      <c r="K479" t="s">
        <v>1668</v>
      </c>
      <c r="L479" t="s">
        <v>579</v>
      </c>
      <c r="M479" s="6">
        <v>258</v>
      </c>
      <c r="N479" s="9">
        <v>1.0881395348837208</v>
      </c>
      <c r="O479" s="11">
        <v>22.876744186046512</v>
      </c>
      <c r="P479" s="11">
        <v>57.325581395348834</v>
      </c>
      <c r="Q479" s="9">
        <v>7.4465116279069763</v>
      </c>
      <c r="R479" s="11">
        <v>75.465116279069761</v>
      </c>
      <c r="S479" s="6">
        <v>0.18395348837209299</v>
      </c>
      <c r="T479" s="6">
        <v>2.7574418604651166E-2</v>
      </c>
      <c r="U479" s="6">
        <v>0.27648837209302329</v>
      </c>
      <c r="V479" s="6">
        <v>4.3023255813953485</v>
      </c>
      <c r="W479" s="6">
        <v>7.7372093023255797</v>
      </c>
      <c r="X479" s="6">
        <v>136.3953488372093</v>
      </c>
      <c r="Y479" s="15">
        <v>0.28235959595959592</v>
      </c>
      <c r="Z479" s="15">
        <v>0.33938988764044942</v>
      </c>
      <c r="AA479" s="6">
        <v>8.3472727272727258</v>
      </c>
      <c r="AB479" s="6">
        <v>64.19047619047619</v>
      </c>
      <c r="AC479" s="6">
        <v>38.936363636363645</v>
      </c>
      <c r="AD479" s="6">
        <v>7.4404545454545454</v>
      </c>
      <c r="AE479" s="6">
        <v>51.5</v>
      </c>
      <c r="AF479" s="6">
        <v>0.26286363636363641</v>
      </c>
      <c r="AG479" s="6">
        <v>1.8477272727272731E-2</v>
      </c>
      <c r="AH479" s="6">
        <v>5.6363636363636364E-3</v>
      </c>
      <c r="AI479" s="6">
        <v>4.9218181818181828</v>
      </c>
      <c r="AJ479" s="6">
        <v>6.4785714285714295</v>
      </c>
      <c r="AK479">
        <v>93.3</v>
      </c>
      <c r="AL479">
        <v>4.3023255813953487E-4</v>
      </c>
      <c r="AM479">
        <v>0</v>
      </c>
    </row>
    <row r="480" spans="8:39" x14ac:dyDescent="0.25">
      <c r="H480" t="s">
        <v>546</v>
      </c>
      <c r="I480" t="s">
        <v>546</v>
      </c>
      <c r="J480" t="s">
        <v>647</v>
      </c>
      <c r="K480" t="s">
        <v>1669</v>
      </c>
      <c r="L480" t="s">
        <v>579</v>
      </c>
      <c r="M480" s="6">
        <v>81</v>
      </c>
      <c r="N480" s="9">
        <v>0.46</v>
      </c>
      <c r="O480" s="11">
        <v>38.69130434782609</v>
      </c>
      <c r="P480" s="11">
        <v>4.9608695652173918</v>
      </c>
      <c r="Q480" s="9">
        <v>6.466086956521738</v>
      </c>
      <c r="R480" s="11">
        <v>7.9913043478260875</v>
      </c>
      <c r="S480" s="6">
        <v>0.109</v>
      </c>
      <c r="T480" s="6">
        <v>2.2695652173913045E-3</v>
      </c>
      <c r="U480" s="6">
        <v>4.2013043478260875E-2</v>
      </c>
      <c r="V480" s="6">
        <v>2.034782608695652</v>
      </c>
      <c r="W480" s="6">
        <v>4.9173913043478263</v>
      </c>
      <c r="X480" s="6">
        <v>54.391304347826086</v>
      </c>
      <c r="Y480" s="15">
        <v>5.8491752577319561E-2</v>
      </c>
      <c r="Z480" s="15">
        <v>0.10490645161290324</v>
      </c>
      <c r="AA480" s="6">
        <v>0.64882352941176491</v>
      </c>
      <c r="AB480" s="6">
        <v>84.588235294117652</v>
      </c>
      <c r="AC480" s="6">
        <v>1.3470588235294116</v>
      </c>
      <c r="AD480" s="6">
        <v>5.5894117647058819</v>
      </c>
      <c r="AE480" s="6">
        <v>4.0564705882352934</v>
      </c>
      <c r="AF480" s="6">
        <v>0.15911764705882353</v>
      </c>
      <c r="AG480" s="6">
        <v>1.2423529411764705E-2</v>
      </c>
      <c r="AH480" s="6">
        <v>4.7058823529411766E-4</v>
      </c>
      <c r="AI480" s="6">
        <v>3.1294117647058819</v>
      </c>
      <c r="AJ480" s="6">
        <v>5.5647058823529418</v>
      </c>
      <c r="AK480">
        <v>40.294117647058826</v>
      </c>
      <c r="AL480">
        <v>1.7391304347826088E-4</v>
      </c>
      <c r="AM480">
        <v>0</v>
      </c>
    </row>
    <row r="481" spans="8:39" x14ac:dyDescent="0.25">
      <c r="H481" t="s">
        <v>547</v>
      </c>
      <c r="I481" t="s">
        <v>547</v>
      </c>
      <c r="J481" t="s">
        <v>1045</v>
      </c>
      <c r="K481" t="s">
        <v>1670</v>
      </c>
      <c r="L481" t="s">
        <v>579</v>
      </c>
      <c r="M481" s="6">
        <v>408</v>
      </c>
      <c r="N481" s="9">
        <v>0.43555555555555542</v>
      </c>
      <c r="O481" s="11">
        <v>25.493333333333336</v>
      </c>
      <c r="P481" s="11">
        <v>21.584444444444447</v>
      </c>
      <c r="Q481" s="9">
        <v>6.7882222222222213</v>
      </c>
      <c r="R481" s="11">
        <v>48.153333333333336</v>
      </c>
      <c r="S481" s="6">
        <v>0.17453333333333332</v>
      </c>
      <c r="T481" s="6">
        <v>9.9933333333333384E-3</v>
      </c>
      <c r="U481" s="6">
        <v>0.14873333333333336</v>
      </c>
      <c r="V481" s="6">
        <v>21.26</v>
      </c>
      <c r="W481" s="6">
        <v>5.6144444444444455</v>
      </c>
      <c r="X481" s="6">
        <v>94.644444444444446</v>
      </c>
      <c r="Y481" s="15">
        <v>0.12877422680412373</v>
      </c>
      <c r="Z481" s="15">
        <v>0.21134444444444445</v>
      </c>
      <c r="AA481" s="6">
        <v>0.48807692307692319</v>
      </c>
      <c r="AB481" s="6">
        <v>59.153846153846153</v>
      </c>
      <c r="AC481" s="6">
        <v>8.5616000000000003</v>
      </c>
      <c r="AD481" s="6">
        <v>6.179615384615385</v>
      </c>
      <c r="AE481" s="6">
        <v>38.645000000000003</v>
      </c>
      <c r="AF481" s="6">
        <v>0.23483999999999999</v>
      </c>
      <c r="AG481" s="6">
        <v>2.3800000000000009E-2</v>
      </c>
      <c r="AH481" s="6">
        <v>3.4117391304347832E-3</v>
      </c>
      <c r="AI481" s="6">
        <v>10.2468</v>
      </c>
      <c r="AJ481" s="6">
        <v>6.7717391304347814</v>
      </c>
      <c r="AK481">
        <v>45.478260869565219</v>
      </c>
      <c r="AL481">
        <v>3.922222222222223E-4</v>
      </c>
      <c r="AM481">
        <v>0</v>
      </c>
    </row>
    <row r="482" spans="8:39" x14ac:dyDescent="0.25">
      <c r="H482" t="s">
        <v>220</v>
      </c>
      <c r="I482" t="s">
        <v>220</v>
      </c>
      <c r="J482" t="s">
        <v>862</v>
      </c>
      <c r="K482" t="s">
        <v>1671</v>
      </c>
      <c r="L482" t="s">
        <v>241</v>
      </c>
      <c r="M482" s="6">
        <v>6719</v>
      </c>
      <c r="N482" s="9">
        <v>0.32137254901960771</v>
      </c>
      <c r="O482" s="11">
        <v>9.8039215686274508E-2</v>
      </c>
      <c r="P482" s="11">
        <v>164.47058823529412</v>
      </c>
      <c r="Q482" s="9">
        <v>8.0896078431372516</v>
      </c>
      <c r="R482" s="11">
        <v>158.58823529411765</v>
      </c>
      <c r="S482" s="6">
        <v>1.7019607843137257E-2</v>
      </c>
      <c r="T482" s="6">
        <v>3.0190196078431378E-2</v>
      </c>
      <c r="U482" s="6">
        <v>2.4550980392156873E-2</v>
      </c>
      <c r="V482" s="6">
        <v>8.0803921568627448</v>
      </c>
      <c r="W482" s="6">
        <v>0.51980392156862731</v>
      </c>
      <c r="X482" s="6">
        <v>228.66666666666666</v>
      </c>
      <c r="Y482" s="15">
        <v>1.3662025316455694E-2</v>
      </c>
      <c r="Z482" s="15">
        <v>3.5625000000000001E-4</v>
      </c>
      <c r="AA482" s="6">
        <v>0.2266891891891894</v>
      </c>
      <c r="AB482" s="6">
        <v>1.5337837837837838</v>
      </c>
      <c r="AC482" s="6">
        <v>154.72972972972974</v>
      </c>
      <c r="AD482" s="6">
        <v>8.0202027027027043</v>
      </c>
      <c r="AE482" s="6">
        <v>147.96621621621622</v>
      </c>
      <c r="AF482" s="6">
        <v>3.9560810810810774E-2</v>
      </c>
      <c r="AG482" s="6">
        <v>6.3489189189189277E-2</v>
      </c>
      <c r="AH482" s="6">
        <v>1.2195945945945954E-3</v>
      </c>
      <c r="AI482" s="6">
        <v>10.12027027027027</v>
      </c>
      <c r="AJ482" s="6">
        <v>0.62843537414966</v>
      </c>
      <c r="AK482">
        <v>222.66216216216216</v>
      </c>
      <c r="AL482">
        <v>0</v>
      </c>
      <c r="AM482">
        <v>0</v>
      </c>
    </row>
    <row r="483" spans="8:39" x14ac:dyDescent="0.25">
      <c r="H483" t="s">
        <v>221</v>
      </c>
      <c r="I483" t="s">
        <v>221</v>
      </c>
      <c r="J483" t="s">
        <v>1046</v>
      </c>
      <c r="K483" t="s">
        <v>1672</v>
      </c>
      <c r="L483" t="s">
        <v>241</v>
      </c>
      <c r="M483" s="6">
        <v>1875</v>
      </c>
      <c r="N483" s="9">
        <v>0.14411764705882354</v>
      </c>
      <c r="O483" s="11">
        <v>0.11764705882352941</v>
      </c>
      <c r="P483" s="11">
        <v>162.94117647058823</v>
      </c>
      <c r="Q483" s="9">
        <v>8.1135294117647074</v>
      </c>
      <c r="R483" s="11">
        <v>172.94117647058823</v>
      </c>
      <c r="S483" s="6">
        <v>0</v>
      </c>
      <c r="T483" s="6">
        <v>0</v>
      </c>
      <c r="U483" s="6">
        <v>1.1341176470588236E-2</v>
      </c>
      <c r="V483" s="6">
        <v>6.1411764705882357</v>
      </c>
      <c r="W483" s="6">
        <v>0.59176470588235297</v>
      </c>
      <c r="X483" s="6">
        <v>243.29411764705881</v>
      </c>
      <c r="Y483" s="15">
        <v>2.816666666666667E-3</v>
      </c>
      <c r="Z483" s="15">
        <v>0</v>
      </c>
      <c r="AA483" s="6">
        <v>0.40253521126760594</v>
      </c>
      <c r="AB483" s="6">
        <v>0.6901408450704225</v>
      </c>
      <c r="AC483" s="6">
        <v>151.11267605633802</v>
      </c>
      <c r="AD483" s="6">
        <v>7.9757746478873219</v>
      </c>
      <c r="AE483" s="6">
        <v>152.61971830985917</v>
      </c>
      <c r="AF483" s="6">
        <v>6.7112676056337986E-2</v>
      </c>
      <c r="AG483" s="6">
        <v>7.2014084507042268E-3</v>
      </c>
      <c r="AH483" s="6">
        <v>7.7352112676056361E-3</v>
      </c>
      <c r="AI483" s="6">
        <v>6.2845070422535212</v>
      </c>
      <c r="AJ483" s="6">
        <v>0.41887323943661975</v>
      </c>
      <c r="AK483">
        <v>220.32394366197184</v>
      </c>
      <c r="AL483">
        <v>9.2941176470588254E-5</v>
      </c>
      <c r="AM483">
        <v>0</v>
      </c>
    </row>
    <row r="484" spans="8:39" x14ac:dyDescent="0.25">
      <c r="H484" t="s">
        <v>548</v>
      </c>
      <c r="I484" t="s">
        <v>548</v>
      </c>
      <c r="J484" t="s">
        <v>1047</v>
      </c>
      <c r="K484" t="s">
        <v>1673</v>
      </c>
      <c r="L484" t="s">
        <v>579</v>
      </c>
      <c r="M484" s="6">
        <v>317</v>
      </c>
      <c r="N484" s="9">
        <v>0.41318181818181826</v>
      </c>
      <c r="O484" s="11">
        <v>22.136363636363637</v>
      </c>
      <c r="P484" s="11">
        <v>9.6954545454545453</v>
      </c>
      <c r="Q484" s="9">
        <v>6.874090909090909</v>
      </c>
      <c r="R484" s="11">
        <v>9.0590909090909104</v>
      </c>
      <c r="S484" s="6">
        <v>7.4818181818181839E-2</v>
      </c>
      <c r="T484" s="6">
        <v>1.2863636363636365E-2</v>
      </c>
      <c r="U484" s="6">
        <v>9.5181818181818197E-3</v>
      </c>
      <c r="V484" s="6">
        <v>0.64545454545454539</v>
      </c>
      <c r="W484" s="6">
        <v>6.3545454545454536</v>
      </c>
      <c r="X484" s="6">
        <v>31.818181818181817</v>
      </c>
      <c r="Y484" s="15">
        <v>8.642430232558139E-2</v>
      </c>
      <c r="Z484" s="15">
        <v>8.6854237288135558E-2</v>
      </c>
      <c r="AA484" s="6">
        <v>0.45238095238095238</v>
      </c>
      <c r="AB484" s="6">
        <v>31.476190476190474</v>
      </c>
      <c r="AC484" s="6">
        <v>8.5619047619047617</v>
      </c>
      <c r="AD484" s="6">
        <v>6.6933333333333334</v>
      </c>
      <c r="AE484" s="6">
        <v>10.484615384615385</v>
      </c>
      <c r="AF484" s="6">
        <v>7.0238095238095238E-2</v>
      </c>
      <c r="AG484" s="6">
        <v>1.9857142857142865E-2</v>
      </c>
      <c r="AH484" s="6">
        <v>2.3100000000000004E-3</v>
      </c>
      <c r="AI484" s="6">
        <v>1.7761904761904763</v>
      </c>
      <c r="AJ484" s="6">
        <v>5.8225000000000007</v>
      </c>
      <c r="AK484">
        <v>26.421052631578949</v>
      </c>
      <c r="AL484">
        <v>0</v>
      </c>
      <c r="AM484">
        <v>0</v>
      </c>
    </row>
    <row r="485" spans="8:39" x14ac:dyDescent="0.25">
      <c r="H485" t="s">
        <v>549</v>
      </c>
      <c r="I485" t="s">
        <v>549</v>
      </c>
      <c r="J485" t="s">
        <v>1048</v>
      </c>
      <c r="K485" t="s">
        <v>1674</v>
      </c>
      <c r="L485" t="s">
        <v>579</v>
      </c>
      <c r="M485" s="6">
        <v>0</v>
      </c>
      <c r="N485" s="9">
        <v>0.59636363636363643</v>
      </c>
      <c r="O485" s="11">
        <v>85.090909090909093</v>
      </c>
      <c r="P485" s="11">
        <v>18.90909090909091</v>
      </c>
      <c r="Q485" s="9">
        <v>7.0677272727272715</v>
      </c>
      <c r="R485" s="11">
        <v>29</v>
      </c>
      <c r="S485" s="6">
        <v>0.28227272727272729</v>
      </c>
      <c r="T485" s="6">
        <v>4.8777272727272732E-2</v>
      </c>
      <c r="U485" s="6">
        <v>7.7568181818181816E-3</v>
      </c>
      <c r="V485" s="6">
        <v>4.9681818181818187</v>
      </c>
      <c r="W485" s="6">
        <v>12.027272727272729</v>
      </c>
      <c r="X485" s="6">
        <v>88.545454545454547</v>
      </c>
      <c r="Y485" s="15">
        <v>8.2120632911392405E-2</v>
      </c>
      <c r="Z485" s="15">
        <v>2.5877049180327866E-2</v>
      </c>
      <c r="AA485" s="6">
        <v>0.73777777777777787</v>
      </c>
      <c r="AB485" s="6">
        <v>81.555555555555557</v>
      </c>
      <c r="AC485" s="6">
        <v>16.100000000000001</v>
      </c>
      <c r="AD485" s="6">
        <v>6.9866666666666664</v>
      </c>
      <c r="AE485" s="6">
        <v>23.777777777777779</v>
      </c>
      <c r="AF485" s="6">
        <v>0.27666666666666667</v>
      </c>
      <c r="AG485" s="6">
        <v>8.1333333333333327E-3</v>
      </c>
      <c r="AH485" s="6">
        <v>1.5555555555555557E-3</v>
      </c>
      <c r="AI485" s="6">
        <v>4.833333333333333</v>
      </c>
      <c r="AJ485" s="6">
        <v>9.4666666666666668</v>
      </c>
      <c r="AK485">
        <v>68.555555555555557</v>
      </c>
      <c r="AL485">
        <v>0</v>
      </c>
      <c r="AM485">
        <v>4.5454545454545459E-5</v>
      </c>
    </row>
    <row r="486" spans="8:39" x14ac:dyDescent="0.25">
      <c r="H486" t="s">
        <v>1049</v>
      </c>
      <c r="I486" t="s">
        <v>550</v>
      </c>
      <c r="J486" t="s">
        <v>738</v>
      </c>
      <c r="K486" t="s">
        <v>1367</v>
      </c>
      <c r="L486" t="s">
        <v>579</v>
      </c>
      <c r="M486" s="6">
        <v>853</v>
      </c>
      <c r="N486" s="9">
        <v>0.4234090909090909</v>
      </c>
      <c r="O486" s="11">
        <v>28.84090909090909</v>
      </c>
      <c r="P486" s="11">
        <v>42.340909090909093</v>
      </c>
      <c r="Q486" s="9">
        <v>7.2888636363636383</v>
      </c>
      <c r="R486" s="11">
        <v>57.863636363636367</v>
      </c>
      <c r="S486" s="6">
        <v>6.8295454545454548E-2</v>
      </c>
      <c r="T486" s="6">
        <v>7.0909090909090922E-3</v>
      </c>
      <c r="U486" s="6">
        <v>0.17368181818181824</v>
      </c>
      <c r="V486" s="6">
        <v>4.6318181818181818</v>
      </c>
      <c r="W486" s="6">
        <v>8.7500000000000018</v>
      </c>
      <c r="X486" s="6">
        <v>105.84090909090909</v>
      </c>
      <c r="Y486" s="15">
        <v>0.26796492146596856</v>
      </c>
      <c r="Z486" s="15">
        <v>0.24656060606060604</v>
      </c>
      <c r="AA486" s="6">
        <v>0.55666666666666653</v>
      </c>
      <c r="AB486" s="6">
        <v>49.541666666666664</v>
      </c>
      <c r="AC486" s="6">
        <v>46.46875</v>
      </c>
      <c r="AD486" s="6">
        <v>7.5004166666666672</v>
      </c>
      <c r="AE486" s="6">
        <v>51.46153846153846</v>
      </c>
      <c r="AF486" s="6">
        <v>7.4291666666666659E-2</v>
      </c>
      <c r="AG486" s="6">
        <v>1.4908333333333341E-2</v>
      </c>
      <c r="AH486" s="6">
        <v>1.8081818181818184E-3</v>
      </c>
      <c r="AI486" s="6">
        <v>5.0758333333333345</v>
      </c>
      <c r="AJ486" s="6">
        <v>8.1217391304347863</v>
      </c>
      <c r="AK486">
        <v>99.818181818181813</v>
      </c>
      <c r="AL486">
        <v>8.7272727272727296E-4</v>
      </c>
      <c r="AM486">
        <v>0</v>
      </c>
    </row>
    <row r="487" spans="8:39" x14ac:dyDescent="0.25">
      <c r="H487" t="s">
        <v>1050</v>
      </c>
      <c r="I487" t="s">
        <v>552</v>
      </c>
      <c r="J487" t="s">
        <v>1051</v>
      </c>
      <c r="K487" t="s">
        <v>1675</v>
      </c>
      <c r="L487" t="s">
        <v>579</v>
      </c>
      <c r="M487" s="6">
        <v>452</v>
      </c>
      <c r="N487" s="9">
        <v>0.6556249999999999</v>
      </c>
      <c r="O487" s="11">
        <v>30.96875</v>
      </c>
      <c r="P487" s="11">
        <v>6.4</v>
      </c>
      <c r="Q487" s="9">
        <v>6.7581249999999997</v>
      </c>
      <c r="R487" s="11">
        <v>5.0343750000000007</v>
      </c>
      <c r="S487" s="6">
        <v>0.12590625000000003</v>
      </c>
      <c r="T487" s="6">
        <v>1.4465624999999999E-2</v>
      </c>
      <c r="U487" s="6">
        <v>8.8812499999999989E-2</v>
      </c>
      <c r="V487" s="6">
        <v>1.2468750000000002</v>
      </c>
      <c r="W487" s="6">
        <v>6.6749999999999989</v>
      </c>
      <c r="X487" s="6">
        <v>52</v>
      </c>
      <c r="Y487" s="15">
        <v>0.19181688311688308</v>
      </c>
      <c r="Z487" s="15">
        <v>0.21418444444444446</v>
      </c>
      <c r="AA487" s="6">
        <v>0.56133333333333346</v>
      </c>
      <c r="AB487" s="6">
        <v>39.200000000000003</v>
      </c>
      <c r="AC487" s="6">
        <v>2.5733333333333333</v>
      </c>
      <c r="AD487" s="6">
        <v>6.237333333333333</v>
      </c>
      <c r="AE487" s="6">
        <v>4.833333333333333</v>
      </c>
      <c r="AF487" s="6">
        <v>0.12866666666666665</v>
      </c>
      <c r="AG487" s="6">
        <v>2.5466666666666669E-2</v>
      </c>
      <c r="AH487" s="6">
        <v>6.666666666666667E-5</v>
      </c>
      <c r="AI487" s="6">
        <v>2.36</v>
      </c>
      <c r="AJ487" s="6">
        <v>6.6066666666666665</v>
      </c>
      <c r="AK487">
        <v>17</v>
      </c>
      <c r="AL487">
        <v>4.21875E-4</v>
      </c>
      <c r="AM487">
        <v>0</v>
      </c>
    </row>
    <row r="488" spans="8:39" x14ac:dyDescent="0.25">
      <c r="H488" t="s">
        <v>1052</v>
      </c>
      <c r="I488" t="s">
        <v>222</v>
      </c>
      <c r="J488" t="s">
        <v>613</v>
      </c>
      <c r="K488" t="s">
        <v>1676</v>
      </c>
      <c r="L488" t="s">
        <v>241</v>
      </c>
      <c r="M488" s="6">
        <v>208</v>
      </c>
      <c r="N488" s="9">
        <v>1.6136842105263163</v>
      </c>
      <c r="O488" s="11">
        <v>24.210526315789473</v>
      </c>
      <c r="P488" s="11">
        <v>36.210526315789473</v>
      </c>
      <c r="Q488" s="9">
        <v>7</v>
      </c>
      <c r="R488" s="11">
        <v>63.473684210526315</v>
      </c>
      <c r="S488" s="6">
        <v>0.48789473684210544</v>
      </c>
      <c r="T488" s="6">
        <v>0.14626842105263158</v>
      </c>
      <c r="U488" s="6">
        <v>1.0857894736842108E-2</v>
      </c>
      <c r="V488" s="6">
        <v>3.6105263157894734</v>
      </c>
      <c r="W488" s="6">
        <v>3.668421052631579</v>
      </c>
      <c r="X488" s="6">
        <v>140.31578947368422</v>
      </c>
      <c r="Y488" s="15">
        <v>6.5149999999999986E-2</v>
      </c>
      <c r="Z488" s="15">
        <v>9.4333333333333335E-3</v>
      </c>
      <c r="AA488" s="6">
        <v>1.0766666666666669</v>
      </c>
      <c r="AB488" s="6">
        <v>30</v>
      </c>
      <c r="AC488" s="6">
        <v>44.75</v>
      </c>
      <c r="AD488" s="6">
        <v>6.8908333333333331</v>
      </c>
      <c r="AE488" s="6">
        <v>76.5</v>
      </c>
      <c r="AF488" s="6">
        <v>1.2075000000000002</v>
      </c>
      <c r="AG488" s="6">
        <v>1.0691666666666668</v>
      </c>
      <c r="AH488" s="6">
        <v>5.5833333333333332E-4</v>
      </c>
      <c r="AI488" s="6">
        <v>4.666666666666667</v>
      </c>
      <c r="AJ488" s="6">
        <v>4.0333333333333341</v>
      </c>
      <c r="AK488">
        <v>164</v>
      </c>
      <c r="AL488">
        <v>2.2947368421052632E-4</v>
      </c>
      <c r="AM488">
        <v>0</v>
      </c>
    </row>
    <row r="489" spans="8:39" x14ac:dyDescent="0.25">
      <c r="H489" t="s">
        <v>553</v>
      </c>
      <c r="I489" t="s">
        <v>553</v>
      </c>
      <c r="J489" t="s">
        <v>931</v>
      </c>
      <c r="K489" t="s">
        <v>1677</v>
      </c>
      <c r="L489" t="s">
        <v>579</v>
      </c>
      <c r="M489" s="6">
        <v>530</v>
      </c>
      <c r="N489" s="9">
        <v>0.50617647058823534</v>
      </c>
      <c r="O489" s="11">
        <v>28.882352941176471</v>
      </c>
      <c r="P489" s="11">
        <v>3.4117647058823528</v>
      </c>
      <c r="Q489" s="9">
        <v>6.506176470588235</v>
      </c>
      <c r="R489" s="11">
        <v>2.6558823529411764</v>
      </c>
      <c r="S489" s="6">
        <v>0.27667647058823519</v>
      </c>
      <c r="T489" s="6">
        <v>1.7317647058823535E-2</v>
      </c>
      <c r="U489" s="6">
        <v>0.12429411764705885</v>
      </c>
      <c r="V489" s="6">
        <v>0.39411764705882352</v>
      </c>
      <c r="W489" s="6">
        <v>5.6147058823529399</v>
      </c>
      <c r="X489" s="6">
        <v>36.264705882352942</v>
      </c>
      <c r="Y489" s="15">
        <v>0.19118269230769228</v>
      </c>
      <c r="Z489" s="15">
        <v>0.28020588235294114</v>
      </c>
      <c r="AA489" s="6">
        <v>0.45476190476190481</v>
      </c>
      <c r="AB489" s="6">
        <v>43.285714285714285</v>
      </c>
      <c r="AC489" s="6">
        <v>1.2319047619047621</v>
      </c>
      <c r="AD489" s="6">
        <v>5.9714285714285715</v>
      </c>
      <c r="AE489" s="6">
        <v>2.5461538461538464</v>
      </c>
      <c r="AF489" s="6">
        <v>0.10185714285714284</v>
      </c>
      <c r="AG489" s="6">
        <v>1.1238095238095238E-2</v>
      </c>
      <c r="AH489" s="6">
        <v>2.210526315789474E-3</v>
      </c>
      <c r="AI489" s="6">
        <v>1.538095238095238</v>
      </c>
      <c r="AJ489" s="6">
        <v>4.8238095238095244</v>
      </c>
      <c r="AK489">
        <v>15.666666666666666</v>
      </c>
      <c r="AL489">
        <v>6.1647058823529396E-4</v>
      </c>
      <c r="AM489">
        <v>0</v>
      </c>
    </row>
    <row r="490" spans="8:39" x14ac:dyDescent="0.25">
      <c r="H490" t="s">
        <v>554</v>
      </c>
      <c r="I490" t="s">
        <v>554</v>
      </c>
      <c r="J490" t="s">
        <v>1053</v>
      </c>
      <c r="K490" t="s">
        <v>1678</v>
      </c>
      <c r="L490" t="s">
        <v>579</v>
      </c>
      <c r="M490" s="6">
        <v>101</v>
      </c>
      <c r="N490" s="9">
        <v>0.66999999999999993</v>
      </c>
      <c r="O490" s="11">
        <v>45.909090909090907</v>
      </c>
      <c r="P490" s="11">
        <v>2.3136363636363635</v>
      </c>
      <c r="Q490" s="9">
        <v>6.2463636363636343</v>
      </c>
      <c r="R490" s="11">
        <v>3.2181818181818183</v>
      </c>
      <c r="S490" s="6">
        <v>0.14959090909090914</v>
      </c>
      <c r="T490" s="6">
        <v>7.2090909090909072E-3</v>
      </c>
      <c r="U490" s="6">
        <v>1.6240909090909094E-2</v>
      </c>
      <c r="V490" s="6">
        <v>1.6045454545454545</v>
      </c>
      <c r="W490" s="6">
        <v>7.8681818181818191</v>
      </c>
      <c r="X490" s="6">
        <v>28.818181818181817</v>
      </c>
      <c r="Y490" s="15">
        <v>4.3542105263157903E-2</v>
      </c>
      <c r="Z490" s="15">
        <v>3.5185714285714285E-2</v>
      </c>
      <c r="AA490" s="6">
        <v>0.50687500000000008</v>
      </c>
      <c r="AB490" s="6">
        <v>40.625</v>
      </c>
      <c r="AC490" s="6">
        <v>0.99</v>
      </c>
      <c r="AD490" s="6">
        <v>5.7524999999999995</v>
      </c>
      <c r="AE490" s="6">
        <v>2.3454545454545457</v>
      </c>
      <c r="AF490" s="6">
        <v>0.1035625</v>
      </c>
      <c r="AG490" s="6">
        <v>1.2531250000000002E-2</v>
      </c>
      <c r="AH490" s="6">
        <v>1.0999999999999998E-3</v>
      </c>
      <c r="AI490" s="6">
        <v>2.2181249999999997</v>
      </c>
      <c r="AJ490" s="6">
        <v>7.2769230769230777</v>
      </c>
      <c r="AK490">
        <v>27.375</v>
      </c>
      <c r="AL490">
        <v>3.5499999999999996E-4</v>
      </c>
      <c r="AM490">
        <v>0</v>
      </c>
    </row>
    <row r="491" spans="8:39" x14ac:dyDescent="0.25">
      <c r="H491" t="s">
        <v>555</v>
      </c>
      <c r="I491" t="s">
        <v>555</v>
      </c>
      <c r="J491" t="s">
        <v>1054</v>
      </c>
      <c r="K491" t="s">
        <v>1679</v>
      </c>
      <c r="L491" t="s">
        <v>579</v>
      </c>
      <c r="M491" s="6">
        <v>5</v>
      </c>
      <c r="N491" s="9">
        <v>0.50222222222222213</v>
      </c>
      <c r="O491" s="11">
        <v>12.266666666666667</v>
      </c>
      <c r="P491" s="11">
        <v>40.777777777777779</v>
      </c>
      <c r="Q491" s="9">
        <v>7.5383333333333349</v>
      </c>
      <c r="R491" s="11">
        <v>42.722222222222221</v>
      </c>
      <c r="S491" s="6">
        <v>3.7388888888888888E-2</v>
      </c>
      <c r="T491" s="6">
        <v>2.6388888888888889E-2</v>
      </c>
      <c r="U491" s="6">
        <v>1.9888888888888887E-2</v>
      </c>
      <c r="V491" s="6">
        <v>1.1055555555555554</v>
      </c>
      <c r="W491" s="6">
        <v>3.2333333333333329</v>
      </c>
      <c r="X491" s="6">
        <v>61.166666666666664</v>
      </c>
      <c r="Y491" s="15">
        <v>0</v>
      </c>
      <c r="Z491" s="15">
        <v>0</v>
      </c>
      <c r="AA491" s="6">
        <v>0.4916666666666667</v>
      </c>
      <c r="AB491" s="6">
        <v>9.5833333333333339</v>
      </c>
      <c r="AC491" s="6">
        <v>38.074999999999996</v>
      </c>
      <c r="AD491" s="6">
        <v>7.3141666666666678</v>
      </c>
      <c r="AE491" s="6">
        <v>37.299999999999997</v>
      </c>
      <c r="AF491" s="6">
        <v>1.1666666666666667E-2</v>
      </c>
      <c r="AG491" s="6">
        <v>6.6666666666666671E-3</v>
      </c>
      <c r="AH491" s="6">
        <v>2.0416666666666669E-3</v>
      </c>
      <c r="AI491" s="6">
        <v>2.7166666666666668</v>
      </c>
      <c r="AJ491" s="6">
        <v>3.18</v>
      </c>
      <c r="AK491">
        <v>61.083333333333336</v>
      </c>
      <c r="AL491">
        <v>6.1111111111111121E-5</v>
      </c>
      <c r="AM491">
        <v>1.3333333333333334E-4</v>
      </c>
    </row>
    <row r="492" spans="8:39" x14ac:dyDescent="0.25">
      <c r="H492" t="s">
        <v>557</v>
      </c>
      <c r="I492" t="s">
        <v>557</v>
      </c>
      <c r="J492" t="s">
        <v>618</v>
      </c>
      <c r="K492" t="s">
        <v>1680</v>
      </c>
      <c r="L492" t="s">
        <v>579</v>
      </c>
      <c r="M492" s="6">
        <v>53</v>
      </c>
      <c r="N492" s="9">
        <v>0.69857142857142862</v>
      </c>
      <c r="O492" s="11">
        <v>77.38095238095238</v>
      </c>
      <c r="P492" s="11">
        <v>2.2666666666666666</v>
      </c>
      <c r="Q492" s="9">
        <v>6.3128571428571441</v>
      </c>
      <c r="R492" s="11">
        <v>10.966666666666667</v>
      </c>
      <c r="S492" s="6">
        <v>0.47428571428571431</v>
      </c>
      <c r="T492" s="6">
        <v>1.2876190476190477E-2</v>
      </c>
      <c r="U492" s="6">
        <v>5.2600000000000001E-2</v>
      </c>
      <c r="V492" s="6">
        <v>2.3476190476190477</v>
      </c>
      <c r="W492" s="6">
        <v>11.019047619047617</v>
      </c>
      <c r="X492" s="6">
        <v>53.666666666666664</v>
      </c>
      <c r="Y492" s="15">
        <v>9.5194444444444443E-2</v>
      </c>
      <c r="Z492" s="15">
        <v>0.10383538461538459</v>
      </c>
      <c r="AA492" s="6">
        <v>0.70187500000000014</v>
      </c>
      <c r="AB492" s="6">
        <v>70.066666666666663</v>
      </c>
      <c r="AC492" s="6">
        <v>3.4874999999999998</v>
      </c>
      <c r="AD492" s="6">
        <v>6.1306250000000002</v>
      </c>
      <c r="AE492" s="6">
        <v>10.500909090909092</v>
      </c>
      <c r="AF492" s="6">
        <v>0.38649999999999995</v>
      </c>
      <c r="AG492" s="6">
        <v>3.4749999999999996E-2</v>
      </c>
      <c r="AH492" s="6">
        <v>3.4693750000000002E-3</v>
      </c>
      <c r="AI492" s="6">
        <v>3.6187500000000004</v>
      </c>
      <c r="AJ492" s="6">
        <v>8.5692307692307708</v>
      </c>
      <c r="AK492">
        <v>50.3125</v>
      </c>
      <c r="AL492">
        <v>0</v>
      </c>
      <c r="AM492">
        <v>0</v>
      </c>
    </row>
    <row r="493" spans="8:39" x14ac:dyDescent="0.25">
      <c r="H493" t="s">
        <v>224</v>
      </c>
      <c r="I493" t="s">
        <v>224</v>
      </c>
      <c r="J493" t="s">
        <v>1055</v>
      </c>
      <c r="K493" t="s">
        <v>1681</v>
      </c>
      <c r="L493" t="s">
        <v>241</v>
      </c>
      <c r="M493" s="6">
        <v>135</v>
      </c>
      <c r="N493" s="9">
        <v>0.56533333333333335</v>
      </c>
      <c r="O493" s="11">
        <v>0.26666666666666666</v>
      </c>
      <c r="P493" s="11">
        <v>135.53333333333333</v>
      </c>
      <c r="Q493" s="9">
        <v>8.0906666666666673</v>
      </c>
      <c r="R493" s="11">
        <v>112.8</v>
      </c>
      <c r="S493" s="6">
        <v>0</v>
      </c>
      <c r="T493" s="6">
        <v>3.0666666666666668E-4</v>
      </c>
      <c r="U493" s="6">
        <v>2.486666666666667E-3</v>
      </c>
      <c r="V493" s="6">
        <v>22.733333333333334</v>
      </c>
      <c r="W493" s="6">
        <v>0.28199999999999997</v>
      </c>
      <c r="X493" s="6">
        <v>262.06666666666666</v>
      </c>
      <c r="Y493" s="15">
        <v>0</v>
      </c>
      <c r="Z493" s="15">
        <v>0</v>
      </c>
      <c r="AA493" s="6">
        <v>2.9590000000000001</v>
      </c>
      <c r="AB493" s="6">
        <v>1</v>
      </c>
      <c r="AC493" s="6">
        <v>144.1</v>
      </c>
      <c r="AD493" s="6">
        <v>8.0969999999999995</v>
      </c>
      <c r="AE493" s="6">
        <v>116.3</v>
      </c>
      <c r="AF493" s="6">
        <v>3.7999999999999999E-2</v>
      </c>
      <c r="AG493" s="6">
        <v>1.9499999999999999E-3</v>
      </c>
      <c r="AH493" s="6">
        <v>3.4100000000000007E-3</v>
      </c>
      <c r="AI493" s="6">
        <v>27</v>
      </c>
      <c r="AJ493" s="6">
        <v>0.20499999999999999</v>
      </c>
      <c r="AK493">
        <v>304.10000000000002</v>
      </c>
      <c r="AL493">
        <v>1.1266666666666668E-4</v>
      </c>
      <c r="AM493">
        <v>0</v>
      </c>
    </row>
    <row r="494" spans="8:39" x14ac:dyDescent="0.25">
      <c r="H494" t="s">
        <v>558</v>
      </c>
      <c r="I494" t="s">
        <v>558</v>
      </c>
      <c r="J494" t="s">
        <v>1056</v>
      </c>
      <c r="K494" t="s">
        <v>1682</v>
      </c>
      <c r="L494" t="s">
        <v>579</v>
      </c>
      <c r="M494" s="6">
        <v>7397</v>
      </c>
      <c r="N494" s="9">
        <v>0.90958333333333341</v>
      </c>
      <c r="O494" s="11">
        <v>3.75</v>
      </c>
      <c r="P494" s="11">
        <v>10.845833333333333</v>
      </c>
      <c r="Q494" s="9">
        <v>7.1150000000000011</v>
      </c>
      <c r="R494" s="11">
        <v>7.8458333333333341</v>
      </c>
      <c r="S494" s="6">
        <v>8.8000000000000023E-2</v>
      </c>
      <c r="T494" s="6">
        <v>3.008333333333334E-2</v>
      </c>
      <c r="U494" s="6">
        <v>3.4108333333333331E-2</v>
      </c>
      <c r="V494" s="6">
        <v>2.6999999999999997</v>
      </c>
      <c r="W494" s="6">
        <v>2.9416666666666669</v>
      </c>
      <c r="X494" s="6">
        <v>50.416666666666664</v>
      </c>
      <c r="Y494" s="15">
        <v>0.10196880733944959</v>
      </c>
      <c r="Z494" s="15">
        <v>0.11528714285714285</v>
      </c>
      <c r="AA494" s="6">
        <v>0.57545454545454555</v>
      </c>
      <c r="AB494" s="6">
        <v>11.363636363636363</v>
      </c>
      <c r="AC494" s="6">
        <v>2.6563636363636371</v>
      </c>
      <c r="AD494" s="6">
        <v>6.3337499999999984</v>
      </c>
      <c r="AE494" s="6">
        <v>3.1785714285714284</v>
      </c>
      <c r="AF494" s="6">
        <v>3.1212121212121226E-2</v>
      </c>
      <c r="AG494" s="6">
        <v>1.9121212121212129E-2</v>
      </c>
      <c r="AH494" s="6">
        <v>4.2677419354838712E-3</v>
      </c>
      <c r="AI494" s="6">
        <v>3.7993939393939389</v>
      </c>
      <c r="AJ494" s="6">
        <v>2.7089285714285718</v>
      </c>
      <c r="AK494">
        <v>33.878787878787875</v>
      </c>
      <c r="AL494">
        <v>6.2500000000000001E-5</v>
      </c>
      <c r="AM494">
        <v>0</v>
      </c>
    </row>
    <row r="495" spans="8:39" x14ac:dyDescent="0.25">
      <c r="H495" t="s">
        <v>559</v>
      </c>
      <c r="I495" t="s">
        <v>559</v>
      </c>
      <c r="J495" t="s">
        <v>1057</v>
      </c>
      <c r="K495" t="s">
        <v>1683</v>
      </c>
      <c r="L495" t="s">
        <v>579</v>
      </c>
      <c r="M495" s="6">
        <v>570</v>
      </c>
      <c r="N495" s="9">
        <v>0.55565217391304356</v>
      </c>
      <c r="O495" s="11">
        <v>51.260869565217391</v>
      </c>
      <c r="P495" s="11">
        <v>7.6826086956521733</v>
      </c>
      <c r="Q495" s="9">
        <v>6.3304347826086955</v>
      </c>
      <c r="R495" s="11">
        <v>5.7130434782608699</v>
      </c>
      <c r="S495" s="6">
        <v>0.24434782608695652</v>
      </c>
      <c r="T495" s="6">
        <v>1.5947826086956524E-2</v>
      </c>
      <c r="U495" s="6">
        <v>0.12082608695652172</v>
      </c>
      <c r="V495" s="6">
        <v>1.2304347826086957</v>
      </c>
      <c r="W495" s="6">
        <v>8.426086956521738</v>
      </c>
      <c r="X495" s="6">
        <v>44</v>
      </c>
      <c r="Y495" s="15">
        <v>0.10592042372881356</v>
      </c>
      <c r="Z495" s="15">
        <v>0.17291230769230767</v>
      </c>
      <c r="AA495" s="6">
        <v>0.5227272727272726</v>
      </c>
      <c r="AB495" s="6">
        <v>71.102272727272734</v>
      </c>
      <c r="AC495" s="6">
        <v>2.7097435897435891</v>
      </c>
      <c r="AD495" s="6">
        <v>6.2734883720930243</v>
      </c>
      <c r="AE495" s="6">
        <v>4.0777777777777775</v>
      </c>
      <c r="AF495" s="6">
        <v>0.21526829268292685</v>
      </c>
      <c r="AG495" s="6">
        <v>1.6365853658536593E-2</v>
      </c>
      <c r="AH495" s="6">
        <v>3.9289743589743598E-3</v>
      </c>
      <c r="AI495" s="6">
        <v>2.3260975609756098</v>
      </c>
      <c r="AJ495" s="6">
        <v>7.543181818181818</v>
      </c>
      <c r="AK495">
        <v>27.189189189189189</v>
      </c>
      <c r="AL495">
        <v>1.0173913043478261E-3</v>
      </c>
      <c r="AM495">
        <v>0</v>
      </c>
    </row>
    <row r="496" spans="8:39" x14ac:dyDescent="0.25">
      <c r="H496" t="s">
        <v>559</v>
      </c>
      <c r="I496" t="s">
        <v>559</v>
      </c>
      <c r="J496" t="s">
        <v>1058</v>
      </c>
      <c r="K496" t="s">
        <v>1684</v>
      </c>
      <c r="L496" t="s">
        <v>579</v>
      </c>
      <c r="M496" s="6">
        <v>570</v>
      </c>
      <c r="N496" s="9">
        <v>0.81833333333333347</v>
      </c>
      <c r="O496" s="11">
        <v>20.611111111111111</v>
      </c>
      <c r="P496" s="11">
        <v>13.722222222222221</v>
      </c>
      <c r="Q496" s="9">
        <v>7.0966666666666667</v>
      </c>
      <c r="R496" s="11">
        <v>10.977777777777778</v>
      </c>
      <c r="S496" s="6">
        <v>0.14566666666666667</v>
      </c>
      <c r="T496" s="6">
        <v>2.8933333333333342E-2</v>
      </c>
      <c r="U496" s="6">
        <v>0.17905555555555555</v>
      </c>
      <c r="V496" s="6">
        <v>1.1666666666666667</v>
      </c>
      <c r="W496" s="6">
        <v>3.5999999999999996</v>
      </c>
      <c r="X496" s="6">
        <v>49.277777777777779</v>
      </c>
      <c r="Y496" s="15">
        <v>0.12299090909090905</v>
      </c>
      <c r="Z496" s="15">
        <v>6.8784905660377357E-2</v>
      </c>
      <c r="AA496" s="6">
        <v>0.83749999999999991</v>
      </c>
      <c r="AB496" s="6">
        <v>57.75</v>
      </c>
      <c r="AC496" s="6">
        <v>0</v>
      </c>
      <c r="AD496" s="6">
        <v>6.1362499999999986</v>
      </c>
      <c r="AE496" s="6">
        <v>1.8125</v>
      </c>
      <c r="AF496" s="6">
        <v>0.125</v>
      </c>
      <c r="AG496" s="6">
        <v>1.3875E-2</v>
      </c>
      <c r="AH496" s="6">
        <v>0</v>
      </c>
      <c r="AI496" s="6">
        <v>1.25</v>
      </c>
      <c r="AJ496" s="6">
        <v>5.0375000000000005</v>
      </c>
      <c r="AK496">
        <v>18.75</v>
      </c>
      <c r="AL496">
        <v>7.8611111111111113E-4</v>
      </c>
      <c r="AM496">
        <v>0</v>
      </c>
    </row>
    <row r="497" spans="8:39" x14ac:dyDescent="0.25">
      <c r="H497" t="s">
        <v>560</v>
      </c>
      <c r="I497" t="s">
        <v>561</v>
      </c>
      <c r="J497" t="s">
        <v>1059</v>
      </c>
      <c r="K497" t="s">
        <v>1685</v>
      </c>
      <c r="L497" t="s">
        <v>579</v>
      </c>
      <c r="M497" s="6">
        <v>137</v>
      </c>
      <c r="N497" s="9">
        <v>0.82999999999999974</v>
      </c>
      <c r="O497" s="11">
        <v>32.4</v>
      </c>
      <c r="P497" s="11">
        <v>4.588000000000001</v>
      </c>
      <c r="Q497" s="9">
        <v>6.5524000000000004</v>
      </c>
      <c r="R497" s="11">
        <v>1.1440000000000001</v>
      </c>
      <c r="S497" s="6">
        <v>0.15208000000000002</v>
      </c>
      <c r="T497" s="6">
        <v>2.0499999999999997E-2</v>
      </c>
      <c r="U497" s="6">
        <v>3.1932000000000002E-2</v>
      </c>
      <c r="V497" s="6">
        <v>0.34</v>
      </c>
      <c r="W497" s="6">
        <v>6.1320000000000014</v>
      </c>
      <c r="X497" s="6">
        <v>28.72</v>
      </c>
      <c r="Y497" s="15">
        <v>0.17988840579710147</v>
      </c>
      <c r="Z497" s="15">
        <v>0.19324209677419357</v>
      </c>
      <c r="AA497" s="6">
        <v>0.56777777777777771</v>
      </c>
      <c r="AB497" s="6">
        <v>43.222222222222221</v>
      </c>
      <c r="AC497" s="6">
        <v>0</v>
      </c>
      <c r="AD497" s="6">
        <v>5.8411111111111111</v>
      </c>
      <c r="AE497" s="6">
        <v>1.5777777777777777</v>
      </c>
      <c r="AF497" s="6">
        <v>7.6111111111111115E-2</v>
      </c>
      <c r="AG497" s="6">
        <v>1.8955555555555552E-2</v>
      </c>
      <c r="AH497" s="6">
        <v>4.6666666666666671E-3</v>
      </c>
      <c r="AI497" s="6">
        <v>0.77777777777777779</v>
      </c>
      <c r="AJ497" s="6">
        <v>5.8888888888888884</v>
      </c>
      <c r="AK497">
        <v>13</v>
      </c>
      <c r="AL497">
        <v>3.456E-4</v>
      </c>
      <c r="AM497">
        <v>0</v>
      </c>
    </row>
    <row r="498" spans="8:39" x14ac:dyDescent="0.25">
      <c r="H498" t="s">
        <v>1060</v>
      </c>
      <c r="I498" t="s">
        <v>417</v>
      </c>
      <c r="J498" t="s">
        <v>1061</v>
      </c>
      <c r="K498" t="s">
        <v>1686</v>
      </c>
      <c r="L498" t="s">
        <v>579</v>
      </c>
      <c r="M498" s="6">
        <v>1827</v>
      </c>
      <c r="N498" s="9">
        <v>0.73238805970149279</v>
      </c>
      <c r="O498" s="11">
        <v>28.405970149253733</v>
      </c>
      <c r="P498" s="11">
        <v>4.665671641791044</v>
      </c>
      <c r="Q498" s="9">
        <v>6.2520895522388047</v>
      </c>
      <c r="R498" s="11">
        <v>4.6208955223880608</v>
      </c>
      <c r="S498" s="6">
        <v>0.28805970149253746</v>
      </c>
      <c r="T498" s="6">
        <v>3.5113432835820899E-2</v>
      </c>
      <c r="U498" s="6">
        <v>0.22579552238805969</v>
      </c>
      <c r="V498" s="6">
        <v>1.0820895522388059</v>
      </c>
      <c r="W498" s="6">
        <v>7.3298507462686553</v>
      </c>
      <c r="X498" s="6">
        <v>43.611940298507463</v>
      </c>
      <c r="Y498" s="15">
        <v>0.17233734939759029</v>
      </c>
      <c r="Z498" s="15">
        <v>0.22112849740932636</v>
      </c>
      <c r="AA498" s="6">
        <v>0.9051351351351351</v>
      </c>
      <c r="AB498" s="6">
        <v>59.210526315789473</v>
      </c>
      <c r="AC498" s="6">
        <v>1.5057142857142851</v>
      </c>
      <c r="AD498" s="6">
        <v>5.8021621621621602</v>
      </c>
      <c r="AE498" s="6">
        <v>2.6250000000000004</v>
      </c>
      <c r="AF498" s="6">
        <v>0.32465714285714303</v>
      </c>
      <c r="AG498" s="6">
        <v>7.9971428571428485E-2</v>
      </c>
      <c r="AH498" s="6">
        <v>3.8636363636363647E-3</v>
      </c>
      <c r="AI498" s="6">
        <v>2.1505714285714279</v>
      </c>
      <c r="AJ498" s="6">
        <v>6.9799999999999995</v>
      </c>
      <c r="AK498">
        <v>27.848484848484848</v>
      </c>
      <c r="AL498">
        <v>5.6029850746268665E-4</v>
      </c>
      <c r="AM498">
        <v>0</v>
      </c>
    </row>
    <row r="499" spans="8:39" x14ac:dyDescent="0.25">
      <c r="H499" t="s">
        <v>1060</v>
      </c>
      <c r="I499" t="s">
        <v>437</v>
      </c>
      <c r="J499" t="s">
        <v>1061</v>
      </c>
      <c r="K499" t="s">
        <v>1686</v>
      </c>
      <c r="L499" t="s">
        <v>579</v>
      </c>
      <c r="M499" s="6">
        <v>1827</v>
      </c>
      <c r="N499" s="9">
        <v>0.73238805970149279</v>
      </c>
      <c r="O499" s="11">
        <v>28.405970149253733</v>
      </c>
      <c r="P499" s="11">
        <v>4.665671641791044</v>
      </c>
      <c r="Q499" s="9">
        <v>6.2520895522388047</v>
      </c>
      <c r="R499" s="11">
        <v>4.6208955223880608</v>
      </c>
      <c r="S499" s="6">
        <v>0.28805970149253746</v>
      </c>
      <c r="T499" s="6">
        <v>3.5113432835820899E-2</v>
      </c>
      <c r="U499" s="6">
        <v>0.22579552238805969</v>
      </c>
      <c r="V499" s="6">
        <v>1.0820895522388059</v>
      </c>
      <c r="W499" s="6">
        <v>7.3298507462686553</v>
      </c>
      <c r="X499" s="6">
        <v>43.611940298507463</v>
      </c>
      <c r="Y499" s="15">
        <v>0.17233734939759029</v>
      </c>
      <c r="Z499" s="15">
        <v>0.22112849740932636</v>
      </c>
      <c r="AA499" s="6">
        <v>0.9051351351351351</v>
      </c>
      <c r="AB499" s="6">
        <v>59.210526315789473</v>
      </c>
      <c r="AC499" s="6">
        <v>1.5057142857142851</v>
      </c>
      <c r="AD499" s="6">
        <v>5.8021621621621602</v>
      </c>
      <c r="AE499" s="6">
        <v>2.6250000000000004</v>
      </c>
      <c r="AF499" s="6">
        <v>0.32465714285714303</v>
      </c>
      <c r="AG499" s="6">
        <v>7.9971428571428485E-2</v>
      </c>
      <c r="AH499" s="6">
        <v>3.8636363636363647E-3</v>
      </c>
      <c r="AI499" s="6">
        <v>2.1505714285714279</v>
      </c>
      <c r="AJ499" s="6">
        <v>6.9799999999999995</v>
      </c>
      <c r="AK499">
        <v>27.848484848484848</v>
      </c>
      <c r="AL499">
        <v>5.6029850746268665E-4</v>
      </c>
      <c r="AM499">
        <v>0</v>
      </c>
    </row>
    <row r="500" spans="8:39" x14ac:dyDescent="0.25">
      <c r="H500" t="s">
        <v>1060</v>
      </c>
      <c r="I500" t="s">
        <v>494</v>
      </c>
      <c r="J500" t="s">
        <v>1061</v>
      </c>
      <c r="K500" t="s">
        <v>1686</v>
      </c>
      <c r="L500" t="s">
        <v>579</v>
      </c>
      <c r="M500" s="6">
        <v>1827</v>
      </c>
      <c r="N500" s="9">
        <v>0.73238805970149279</v>
      </c>
      <c r="O500" s="11">
        <v>28.405970149253733</v>
      </c>
      <c r="P500" s="11">
        <v>4.665671641791044</v>
      </c>
      <c r="Q500" s="9">
        <v>6.2520895522388047</v>
      </c>
      <c r="R500" s="11">
        <v>4.6208955223880608</v>
      </c>
      <c r="S500" s="6">
        <v>0.28805970149253746</v>
      </c>
      <c r="T500" s="6">
        <v>3.5113432835820899E-2</v>
      </c>
      <c r="U500" s="6">
        <v>0.22579552238805969</v>
      </c>
      <c r="V500" s="6">
        <v>1.0820895522388059</v>
      </c>
      <c r="W500" s="6">
        <v>7.3298507462686553</v>
      </c>
      <c r="X500" s="6">
        <v>43.611940298507463</v>
      </c>
      <c r="Y500" s="15">
        <v>0.17233734939759029</v>
      </c>
      <c r="Z500" s="15">
        <v>0.22112849740932636</v>
      </c>
      <c r="AA500" s="6">
        <v>0.9051351351351351</v>
      </c>
      <c r="AB500" s="6">
        <v>59.210526315789473</v>
      </c>
      <c r="AC500" s="6">
        <v>1.5057142857142851</v>
      </c>
      <c r="AD500" s="6">
        <v>5.8021621621621602</v>
      </c>
      <c r="AE500" s="6">
        <v>2.6250000000000004</v>
      </c>
      <c r="AF500" s="6">
        <v>0.32465714285714303</v>
      </c>
      <c r="AG500" s="6">
        <v>7.9971428571428485E-2</v>
      </c>
      <c r="AH500" s="6">
        <v>3.8636363636363647E-3</v>
      </c>
      <c r="AI500" s="6">
        <v>2.1505714285714279</v>
      </c>
      <c r="AJ500" s="6">
        <v>6.9799999999999995</v>
      </c>
      <c r="AK500">
        <v>27.848484848484848</v>
      </c>
      <c r="AL500">
        <v>5.6029850746268665E-4</v>
      </c>
      <c r="AM500">
        <v>0</v>
      </c>
    </row>
    <row r="501" spans="8:39" x14ac:dyDescent="0.25">
      <c r="H501" t="s">
        <v>1062</v>
      </c>
      <c r="I501" t="s">
        <v>562</v>
      </c>
      <c r="J501" t="s">
        <v>1063</v>
      </c>
      <c r="K501" t="s">
        <v>1687</v>
      </c>
      <c r="L501" t="s">
        <v>579</v>
      </c>
      <c r="M501" s="6">
        <v>998</v>
      </c>
      <c r="N501" s="9">
        <v>0.59499999999999997</v>
      </c>
      <c r="O501" s="11">
        <v>42.309090909090905</v>
      </c>
      <c r="P501" s="11">
        <v>25.5</v>
      </c>
      <c r="Q501" s="9">
        <v>7.1213636363636361</v>
      </c>
      <c r="R501" s="11">
        <v>33.909090909090907</v>
      </c>
      <c r="S501" s="6">
        <v>0.10440909090909091</v>
      </c>
      <c r="T501" s="6">
        <v>5.0000000000000001E-3</v>
      </c>
      <c r="U501" s="6">
        <v>0.22431818181818183</v>
      </c>
      <c r="V501" s="6">
        <v>1.7409090909090907</v>
      </c>
      <c r="W501" s="6">
        <v>10.19090909090909</v>
      </c>
      <c r="X501" s="6">
        <v>88.772727272727266</v>
      </c>
      <c r="Y501" s="15">
        <v>0.14169626168224297</v>
      </c>
      <c r="Z501" s="15">
        <v>0.15643750000000006</v>
      </c>
      <c r="AA501" s="6">
        <v>0.48076923076923073</v>
      </c>
      <c r="AB501" s="6">
        <v>48.185185185185183</v>
      </c>
      <c r="AC501" s="6">
        <v>28.359259259259264</v>
      </c>
      <c r="AD501" s="6">
        <v>7.2537037037037031</v>
      </c>
      <c r="AE501" s="6">
        <v>33.888888888888886</v>
      </c>
      <c r="AF501" s="6">
        <v>7.3407407407407421E-2</v>
      </c>
      <c r="AG501" s="6">
        <v>7.192592592592595E-3</v>
      </c>
      <c r="AH501" s="6">
        <v>2.0037599999999999E-2</v>
      </c>
      <c r="AI501" s="6">
        <v>2.4825925925925927</v>
      </c>
      <c r="AJ501" s="6">
        <v>6.9600000000000009</v>
      </c>
      <c r="AK501">
        <v>75.8</v>
      </c>
      <c r="AL501">
        <v>2.0136363636363635E-4</v>
      </c>
      <c r="AM501">
        <v>0</v>
      </c>
    </row>
    <row r="502" spans="8:39" x14ac:dyDescent="0.25">
      <c r="H502" t="s">
        <v>563</v>
      </c>
      <c r="I502" t="s">
        <v>563</v>
      </c>
      <c r="J502" t="s">
        <v>1064</v>
      </c>
      <c r="K502" t="s">
        <v>1688</v>
      </c>
      <c r="L502" t="s">
        <v>579</v>
      </c>
      <c r="M502" s="6">
        <v>576</v>
      </c>
      <c r="N502" s="9">
        <v>0.63304347826086949</v>
      </c>
      <c r="O502" s="11">
        <v>4.9260869565217389</v>
      </c>
      <c r="P502" s="11">
        <v>46.043478260869563</v>
      </c>
      <c r="Q502" s="9">
        <v>7.6486956521739149</v>
      </c>
      <c r="R502" s="11">
        <v>47</v>
      </c>
      <c r="S502" s="6">
        <v>1.8130434782608694E-2</v>
      </c>
      <c r="T502" s="6">
        <v>5.2739130434782608E-3</v>
      </c>
      <c r="U502" s="6">
        <v>4.5695652173913047E-2</v>
      </c>
      <c r="V502" s="6">
        <v>1.6608695652173915</v>
      </c>
      <c r="W502" s="6">
        <v>1.71</v>
      </c>
      <c r="X502" s="6">
        <v>83.043478260869563</v>
      </c>
      <c r="Y502" s="15">
        <v>4.1173469387755103E-2</v>
      </c>
      <c r="Z502" s="15">
        <v>4.2166666666666658E-2</v>
      </c>
      <c r="AA502" s="6">
        <v>0.45782608695652177</v>
      </c>
      <c r="AB502" s="6">
        <v>16.782608695652176</v>
      </c>
      <c r="AC502" s="6">
        <v>31.27391304347826</v>
      </c>
      <c r="AD502" s="6">
        <v>7.4930434782608684</v>
      </c>
      <c r="AE502" s="6">
        <v>41.125</v>
      </c>
      <c r="AF502" s="6">
        <v>2.4869565217391306E-2</v>
      </c>
      <c r="AG502" s="6">
        <v>4.000000000000001E-3</v>
      </c>
      <c r="AH502" s="6">
        <v>4.7261904761904767E-3</v>
      </c>
      <c r="AI502" s="6">
        <v>1.8121739130434782</v>
      </c>
      <c r="AJ502" s="6">
        <v>1.7215000000000003</v>
      </c>
      <c r="AK502">
        <v>55.913043478260867</v>
      </c>
      <c r="AL502">
        <v>8.6956521739130441E-5</v>
      </c>
      <c r="AM502">
        <v>0</v>
      </c>
    </row>
    <row r="503" spans="8:39" x14ac:dyDescent="0.25">
      <c r="H503" t="s">
        <v>564</v>
      </c>
      <c r="I503" t="s">
        <v>564</v>
      </c>
      <c r="J503" t="s">
        <v>995</v>
      </c>
      <c r="K503" t="s">
        <v>1689</v>
      </c>
      <c r="L503" t="s">
        <v>579</v>
      </c>
      <c r="M503" s="6">
        <v>2269</v>
      </c>
      <c r="N503" s="9">
        <v>0.5763636363636363</v>
      </c>
      <c r="O503" s="11">
        <v>23.518181818181816</v>
      </c>
      <c r="P503" s="11">
        <v>6.5454545454545459</v>
      </c>
      <c r="Q503" s="9">
        <v>6.4009090909090922</v>
      </c>
      <c r="R503" s="11">
        <v>19.818181818181817</v>
      </c>
      <c r="S503" s="6">
        <v>0.11818181818181817</v>
      </c>
      <c r="T503" s="6">
        <v>1.0063636363636365E-2</v>
      </c>
      <c r="U503" s="6">
        <v>0.28668181818181826</v>
      </c>
      <c r="V503" s="6">
        <v>4.4772727272727275</v>
      </c>
      <c r="W503" s="6">
        <v>7.2863636363636353</v>
      </c>
      <c r="X503" s="6">
        <v>76.090909090909093</v>
      </c>
      <c r="Y503" s="15">
        <v>0.14165161290322581</v>
      </c>
      <c r="Z503" s="15">
        <v>0.17645142857142854</v>
      </c>
      <c r="AA503" s="6">
        <v>1.5660000000000003</v>
      </c>
      <c r="AB503" s="6">
        <v>47.1</v>
      </c>
      <c r="AC503" s="6">
        <v>10.824999999999999</v>
      </c>
      <c r="AD503" s="6">
        <v>6.7319999999999993</v>
      </c>
      <c r="AE503" s="6">
        <v>20.399999999999999</v>
      </c>
      <c r="AF503" s="6">
        <v>0.19850000000000001</v>
      </c>
      <c r="AG503" s="6">
        <v>4.3895000000000003E-2</v>
      </c>
      <c r="AH503" s="6">
        <v>8.0149999999999996E-3</v>
      </c>
      <c r="AI503" s="6">
        <v>5.9799999999999995</v>
      </c>
      <c r="AJ503" s="6">
        <v>7.5349999999999993</v>
      </c>
      <c r="AK503">
        <v>75.349999999999994</v>
      </c>
      <c r="AL503">
        <v>3.3727272727272729E-4</v>
      </c>
      <c r="AM503">
        <v>0</v>
      </c>
    </row>
    <row r="504" spans="8:39" x14ac:dyDescent="0.25">
      <c r="H504" t="s">
        <v>226</v>
      </c>
      <c r="I504" t="s">
        <v>226</v>
      </c>
      <c r="J504" t="s">
        <v>613</v>
      </c>
      <c r="K504" t="s">
        <v>1690</v>
      </c>
      <c r="L504" t="s">
        <v>241</v>
      </c>
      <c r="M504" s="6">
        <v>36</v>
      </c>
      <c r="N504" s="9">
        <v>0.22352941176470592</v>
      </c>
      <c r="O504" s="11">
        <v>3.8529411764705883</v>
      </c>
      <c r="P504" s="11">
        <v>129.8235294117647</v>
      </c>
      <c r="Q504" s="9">
        <v>8.0817647058823532</v>
      </c>
      <c r="R504" s="11">
        <v>143.41176470588235</v>
      </c>
      <c r="S504" s="6">
        <v>0</v>
      </c>
      <c r="T504" s="6">
        <v>5.1511764705882347E-2</v>
      </c>
      <c r="U504" s="6">
        <v>7.5941176470588232E-3</v>
      </c>
      <c r="V504" s="6">
        <v>8.0764705882352956</v>
      </c>
      <c r="W504" s="6">
        <v>1.7588235294117651</v>
      </c>
      <c r="X504" s="6">
        <v>230.8235294117647</v>
      </c>
      <c r="Y504" s="15">
        <v>1.126153846153846E-2</v>
      </c>
      <c r="Z504" s="15">
        <v>3.582608695652174E-3</v>
      </c>
      <c r="AA504" s="6">
        <v>0.33181818181818179</v>
      </c>
      <c r="AB504" s="6">
        <v>2.6363636363636362</v>
      </c>
      <c r="AC504" s="6">
        <v>122.36363636363636</v>
      </c>
      <c r="AD504" s="6">
        <v>7.9890909090909075</v>
      </c>
      <c r="AE504" s="6">
        <v>141.81818181818181</v>
      </c>
      <c r="AF504" s="6">
        <v>5.909090909090909E-3</v>
      </c>
      <c r="AG504" s="6">
        <v>7.7181818181818171E-2</v>
      </c>
      <c r="AH504" s="6">
        <v>8.4272727272727277E-4</v>
      </c>
      <c r="AI504" s="6">
        <v>9.4</v>
      </c>
      <c r="AJ504" s="6">
        <v>1.4500000000000002</v>
      </c>
      <c r="AK504">
        <v>232.27272727272728</v>
      </c>
      <c r="AL504">
        <v>0</v>
      </c>
      <c r="AM504">
        <v>0</v>
      </c>
    </row>
    <row r="505" spans="8:39" x14ac:dyDescent="0.25">
      <c r="H505" t="s">
        <v>233</v>
      </c>
      <c r="I505" t="s">
        <v>233</v>
      </c>
      <c r="J505" t="s">
        <v>1065</v>
      </c>
      <c r="K505" t="s">
        <v>1691</v>
      </c>
      <c r="L505" t="s">
        <v>241</v>
      </c>
      <c r="M505" s="6">
        <v>181</v>
      </c>
      <c r="N505" s="9">
        <v>0.43466666666666676</v>
      </c>
      <c r="O505" s="11">
        <v>0.66666666666666663</v>
      </c>
      <c r="P505" s="11">
        <v>193.4</v>
      </c>
      <c r="Q505" s="9">
        <v>8.1893333333333338</v>
      </c>
      <c r="R505" s="11">
        <v>82.13333333333334</v>
      </c>
      <c r="S505" s="6">
        <v>0</v>
      </c>
      <c r="T505" s="6">
        <v>1.3066666666666667E-3</v>
      </c>
      <c r="U505" s="6">
        <v>7.966666666666667E-3</v>
      </c>
      <c r="V505" s="6">
        <v>42.866666666666667</v>
      </c>
      <c r="W505" s="6">
        <v>0.69599999999999995</v>
      </c>
      <c r="X505" s="6">
        <v>410.13333333333333</v>
      </c>
      <c r="Y505" s="15">
        <v>0</v>
      </c>
      <c r="Z505" s="15">
        <v>0</v>
      </c>
      <c r="AA505" s="6">
        <v>0.60000000000000009</v>
      </c>
      <c r="AB505" s="6">
        <v>1.1818181818181819</v>
      </c>
      <c r="AC505" s="6">
        <v>186.45454545454547</v>
      </c>
      <c r="AD505" s="6">
        <v>8.1727272727272737</v>
      </c>
      <c r="AE505" s="6">
        <v>81</v>
      </c>
      <c r="AF505" s="6">
        <v>5.909090909090909E-3</v>
      </c>
      <c r="AG505" s="6">
        <v>9.8181818181818196E-3</v>
      </c>
      <c r="AH505" s="6">
        <v>4.0909090909090913E-4</v>
      </c>
      <c r="AI505" s="6">
        <v>41.9</v>
      </c>
      <c r="AJ505" s="6">
        <v>0.73727272727272719</v>
      </c>
      <c r="AK505">
        <v>407.27272727272725</v>
      </c>
      <c r="AL505">
        <v>0</v>
      </c>
      <c r="AM505">
        <v>1.2533333333333335E-3</v>
      </c>
    </row>
    <row r="506" spans="8:39" x14ac:dyDescent="0.25">
      <c r="H506" t="s">
        <v>233</v>
      </c>
      <c r="I506" t="s">
        <v>234</v>
      </c>
      <c r="J506" t="s">
        <v>1066</v>
      </c>
      <c r="K506" t="s">
        <v>1692</v>
      </c>
      <c r="L506" t="s">
        <v>241</v>
      </c>
      <c r="M506" s="6">
        <v>181</v>
      </c>
      <c r="N506" s="9">
        <v>0.30857142857142866</v>
      </c>
      <c r="O506" s="11">
        <v>0.5714285714285714</v>
      </c>
      <c r="P506" s="11">
        <v>156.07142857142858</v>
      </c>
      <c r="Q506" s="9">
        <v>8.0335714285714293</v>
      </c>
      <c r="R506" s="11">
        <v>152.35714285714286</v>
      </c>
      <c r="S506" s="6">
        <v>0</v>
      </c>
      <c r="T506" s="6">
        <v>0</v>
      </c>
      <c r="U506" s="6">
        <v>6.1571428571428584E-3</v>
      </c>
      <c r="V506" s="6">
        <v>4.0857142857142863</v>
      </c>
      <c r="W506" s="6">
        <v>0.49785714285714289</v>
      </c>
      <c r="X506" s="6">
        <v>207.21428571428572</v>
      </c>
      <c r="Y506" s="15">
        <v>1.6000000000000001E-3</v>
      </c>
      <c r="Z506" s="15">
        <v>0</v>
      </c>
      <c r="AA506" s="6">
        <v>0.79799999999999993</v>
      </c>
      <c r="AB506" s="6">
        <v>0.4</v>
      </c>
      <c r="AC506" s="6">
        <v>136.80000000000001</v>
      </c>
      <c r="AD506" s="6">
        <v>7.9919999999999991</v>
      </c>
      <c r="AE506" s="6">
        <v>120.1</v>
      </c>
      <c r="AF506" s="6">
        <v>1.7999999999999999E-2</v>
      </c>
      <c r="AG506" s="6">
        <v>3.2500000000000003E-3</v>
      </c>
      <c r="AH506" s="6">
        <v>2.7000000000000001E-3</v>
      </c>
      <c r="AI506" s="6">
        <v>9.5</v>
      </c>
      <c r="AJ506" s="6">
        <v>0.54699999999999993</v>
      </c>
      <c r="AK506">
        <v>208.9</v>
      </c>
      <c r="AL506">
        <v>0</v>
      </c>
      <c r="AM506">
        <v>5.2857142857142859E-4</v>
      </c>
    </row>
    <row r="507" spans="8:39" x14ac:dyDescent="0.25">
      <c r="H507" t="s">
        <v>233</v>
      </c>
      <c r="I507" t="s">
        <v>235</v>
      </c>
      <c r="J507" t="s">
        <v>1067</v>
      </c>
      <c r="K507" t="s">
        <v>1693</v>
      </c>
      <c r="L507" t="s">
        <v>241</v>
      </c>
      <c r="M507" s="6">
        <v>181</v>
      </c>
      <c r="N507" s="9">
        <v>0.2385714285714286</v>
      </c>
      <c r="O507" s="11">
        <v>0.2857142857142857</v>
      </c>
      <c r="P507" s="11">
        <v>104.71428571428571</v>
      </c>
      <c r="Q507" s="9">
        <v>7.8450000000000006</v>
      </c>
      <c r="R507" s="11">
        <v>109</v>
      </c>
      <c r="S507" s="6">
        <v>0</v>
      </c>
      <c r="T507" s="6">
        <v>0</v>
      </c>
      <c r="U507" s="6">
        <v>6.2642857142857162E-3</v>
      </c>
      <c r="V507" s="6">
        <v>6.4714285714285706</v>
      </c>
      <c r="W507" s="6">
        <v>0.34857142857142864</v>
      </c>
      <c r="X507" s="6">
        <v>160.57142857142858</v>
      </c>
      <c r="Y507" s="15">
        <v>3.8500000000000001E-3</v>
      </c>
      <c r="Z507" s="15">
        <v>0</v>
      </c>
      <c r="AA507" s="6">
        <v>0.41538461538461541</v>
      </c>
      <c r="AB507" s="6">
        <v>0.53846153846153844</v>
      </c>
      <c r="AC507" s="6">
        <v>104.53846153846153</v>
      </c>
      <c r="AD507" s="6">
        <v>7.7823076923076924</v>
      </c>
      <c r="AE507" s="6">
        <v>108.30769230769231</v>
      </c>
      <c r="AF507" s="6">
        <v>4.5000000000000005E-2</v>
      </c>
      <c r="AG507" s="6">
        <v>5.1153846153846154E-3</v>
      </c>
      <c r="AH507" s="6">
        <v>3.2692307692307699E-3</v>
      </c>
      <c r="AI507" s="6">
        <v>7.4461538461538463</v>
      </c>
      <c r="AJ507" s="6">
        <v>0.61076923076923073</v>
      </c>
      <c r="AK507">
        <v>164.92307692307693</v>
      </c>
      <c r="AL507">
        <v>0</v>
      </c>
      <c r="AM507">
        <v>0</v>
      </c>
    </row>
    <row r="508" spans="8:39" x14ac:dyDescent="0.25">
      <c r="H508" t="s">
        <v>233</v>
      </c>
      <c r="I508" t="s">
        <v>236</v>
      </c>
      <c r="J508" t="s">
        <v>1068</v>
      </c>
      <c r="K508" t="s">
        <v>1694</v>
      </c>
      <c r="L508" t="s">
        <v>241</v>
      </c>
      <c r="M508" s="6">
        <v>181</v>
      </c>
      <c r="N508" s="9">
        <v>0.22400000000000003</v>
      </c>
      <c r="O508" s="11">
        <v>0.26666666666666666</v>
      </c>
      <c r="P508" s="11">
        <v>134.93333333333334</v>
      </c>
      <c r="Q508" s="9">
        <v>8</v>
      </c>
      <c r="R508" s="11">
        <v>140.86666666666667</v>
      </c>
      <c r="S508" s="6">
        <v>0</v>
      </c>
      <c r="T508" s="6">
        <v>0</v>
      </c>
      <c r="U508" s="6">
        <v>1.7133333333333334E-3</v>
      </c>
      <c r="V508" s="6">
        <v>8.02</v>
      </c>
      <c r="W508" s="6">
        <v>0.29466666666666674</v>
      </c>
      <c r="X508" s="6">
        <v>195.86666666666667</v>
      </c>
      <c r="Y508" s="15">
        <v>0</v>
      </c>
      <c r="Z508" s="15">
        <v>0</v>
      </c>
      <c r="AA508" s="6">
        <v>0.51</v>
      </c>
      <c r="AB508" s="6">
        <v>1.1000000000000001</v>
      </c>
      <c r="AC508" s="6">
        <v>128.9</v>
      </c>
      <c r="AD508" s="6">
        <v>7.9030000000000005</v>
      </c>
      <c r="AE508" s="6">
        <v>130.30000000000001</v>
      </c>
      <c r="AF508" s="6">
        <v>6.5000000000000006E-3</v>
      </c>
      <c r="AG508" s="6">
        <v>4.6999999999999993E-3</v>
      </c>
      <c r="AH508" s="6">
        <v>4.7100000000000006E-3</v>
      </c>
      <c r="AI508" s="6">
        <v>8.08</v>
      </c>
      <c r="AJ508" s="6">
        <v>0.27400000000000002</v>
      </c>
      <c r="AK508">
        <v>191.4</v>
      </c>
      <c r="AL508">
        <v>0</v>
      </c>
      <c r="AM508">
        <v>0</v>
      </c>
    </row>
    <row r="509" spans="8:39" x14ac:dyDescent="0.25">
      <c r="H509" t="s">
        <v>565</v>
      </c>
      <c r="I509" t="s">
        <v>565</v>
      </c>
      <c r="J509" t="s">
        <v>670</v>
      </c>
      <c r="K509" t="s">
        <v>1304</v>
      </c>
      <c r="L509" t="s">
        <v>579</v>
      </c>
      <c r="M509" s="6">
        <v>1594</v>
      </c>
      <c r="N509" s="9">
        <v>0.41395833333333321</v>
      </c>
      <c r="O509" s="11">
        <v>10.433333333333334</v>
      </c>
      <c r="P509" s="11">
        <v>2.3874999999999997</v>
      </c>
      <c r="Q509" s="9">
        <v>5.9504166666666665</v>
      </c>
      <c r="R509" s="11">
        <v>4.2333333333333334</v>
      </c>
      <c r="S509" s="6">
        <v>4.0500000000000022E-2</v>
      </c>
      <c r="T509" s="6">
        <v>3.9125000000000002E-3</v>
      </c>
      <c r="U509" s="6">
        <v>0.31889583333333332</v>
      </c>
      <c r="V509" s="6">
        <v>1.2250000000000003</v>
      </c>
      <c r="W509" s="6">
        <v>3.7747916666666659</v>
      </c>
      <c r="X509" s="6">
        <v>24.375</v>
      </c>
      <c r="Y509" s="15">
        <v>6.1538207547169807E-2</v>
      </c>
      <c r="Z509" s="15">
        <v>0.1037219696969697</v>
      </c>
      <c r="AA509" s="6">
        <v>0.51679999999999993</v>
      </c>
      <c r="AB509" s="6">
        <v>18.079999999999998</v>
      </c>
      <c r="AC509" s="6">
        <v>2.4783999999999993</v>
      </c>
      <c r="AD509" s="6">
        <v>6.24</v>
      </c>
      <c r="AE509" s="6">
        <v>2.0428571428571431</v>
      </c>
      <c r="AF509" s="6">
        <v>6.1279999999999966E-2</v>
      </c>
      <c r="AG509" s="6">
        <v>2.355599999999999E-2</v>
      </c>
      <c r="AH509" s="6">
        <v>2.1719999999999979E-2</v>
      </c>
      <c r="AI509" s="6">
        <v>1.5440000000000003</v>
      </c>
      <c r="AJ509" s="6">
        <v>3.5434782608695645</v>
      </c>
      <c r="AK509">
        <v>17.84</v>
      </c>
      <c r="AL509">
        <v>7.8208333333333352E-4</v>
      </c>
      <c r="AM509">
        <v>6.4583333333333336E-5</v>
      </c>
    </row>
    <row r="510" spans="8:39" x14ac:dyDescent="0.25">
      <c r="H510" t="s">
        <v>1069</v>
      </c>
      <c r="I510" t="s">
        <v>566</v>
      </c>
      <c r="J510" t="s">
        <v>618</v>
      </c>
      <c r="K510" t="s">
        <v>1615</v>
      </c>
      <c r="L510" t="s">
        <v>579</v>
      </c>
      <c r="M510" s="6">
        <v>1764</v>
      </c>
      <c r="N510" s="9">
        <v>0.54340425531914882</v>
      </c>
      <c r="O510" s="11">
        <v>6.8893617021276601</v>
      </c>
      <c r="P510" s="11">
        <v>2.6787234042553192</v>
      </c>
      <c r="Q510" s="9">
        <v>6.3831914893617023</v>
      </c>
      <c r="R510" s="11">
        <v>3.168085106382978</v>
      </c>
      <c r="S510" s="6">
        <v>4.6148936170212776E-2</v>
      </c>
      <c r="T510" s="6">
        <v>5.3276595744680853E-3</v>
      </c>
      <c r="U510" s="6">
        <v>0.1349148936170213</v>
      </c>
      <c r="V510" s="6">
        <v>0.96170212765957441</v>
      </c>
      <c r="W510" s="6">
        <v>2.5297872340425531</v>
      </c>
      <c r="X510" s="6">
        <v>24.425531914893618</v>
      </c>
      <c r="Y510" s="15">
        <v>4.2334408602150542E-2</v>
      </c>
      <c r="Z510" s="15">
        <v>3.5626793893129789E-2</v>
      </c>
      <c r="AA510" s="6">
        <v>0.39499999999999996</v>
      </c>
      <c r="AB510" s="6">
        <v>9.0576923076923084</v>
      </c>
      <c r="AC510" s="6">
        <v>2.9869230769230759</v>
      </c>
      <c r="AD510" s="6">
        <v>6.3584615384615386</v>
      </c>
      <c r="AE510" s="6">
        <v>2.3254545454545452</v>
      </c>
      <c r="AF510" s="6">
        <v>1.1961538461538468E-2</v>
      </c>
      <c r="AG510" s="6">
        <v>1.3523076923076928E-2</v>
      </c>
      <c r="AH510" s="6">
        <v>4.7416666666666675E-3</v>
      </c>
      <c r="AI510" s="6">
        <v>1.6234615384615378</v>
      </c>
      <c r="AJ510" s="6">
        <v>2.1959999999999997</v>
      </c>
      <c r="AK510">
        <v>21.25</v>
      </c>
      <c r="AL510">
        <v>1.886808510638299E-3</v>
      </c>
      <c r="AM510">
        <v>0</v>
      </c>
    </row>
    <row r="511" spans="8:39" x14ac:dyDescent="0.25">
      <c r="H511" t="s">
        <v>237</v>
      </c>
      <c r="I511" t="s">
        <v>237</v>
      </c>
      <c r="J511" t="s">
        <v>1070</v>
      </c>
      <c r="K511" t="s">
        <v>1695</v>
      </c>
      <c r="L511" t="s">
        <v>241</v>
      </c>
      <c r="M511" s="6">
        <v>2346</v>
      </c>
      <c r="N511" s="9">
        <v>0.51492537313432807</v>
      </c>
      <c r="O511" s="11">
        <v>3.6343283582089554</v>
      </c>
      <c r="P511" s="11">
        <v>134.71641791044777</v>
      </c>
      <c r="Q511" s="9">
        <v>8.0135820895522372</v>
      </c>
      <c r="R511" s="11">
        <v>136.65671641791045</v>
      </c>
      <c r="S511" s="6">
        <v>0.35525373134328364</v>
      </c>
      <c r="T511" s="6">
        <v>0.14023880597014926</v>
      </c>
      <c r="U511" s="6">
        <v>1.2785074626865678E-2</v>
      </c>
      <c r="V511" s="6">
        <v>17.492537313432837</v>
      </c>
      <c r="W511" s="6">
        <v>2.1388059701492534</v>
      </c>
      <c r="X511" s="6">
        <v>254.49253731343285</v>
      </c>
      <c r="Y511" s="15">
        <v>3.0172428571428586E-2</v>
      </c>
      <c r="Z511" s="15">
        <v>1.1876571428571431E-2</v>
      </c>
      <c r="AA511" s="6">
        <v>0.7346341463414634</v>
      </c>
      <c r="AB511" s="6">
        <v>11.065853658536586</v>
      </c>
      <c r="AC511" s="6">
        <v>141.82926829268294</v>
      </c>
      <c r="AD511" s="6">
        <v>8.1890243902438993</v>
      </c>
      <c r="AE511" s="6">
        <v>106.46341463414635</v>
      </c>
      <c r="AF511" s="6">
        <v>0.50197560975609767</v>
      </c>
      <c r="AG511" s="6">
        <v>0.19604878048780494</v>
      </c>
      <c r="AH511" s="6">
        <v>1.8048780487804881E-3</v>
      </c>
      <c r="AI511" s="6">
        <v>14.526829268292683</v>
      </c>
      <c r="AJ511" s="6">
        <v>2.4634146341463414</v>
      </c>
      <c r="AK511">
        <v>252.26829268292684</v>
      </c>
      <c r="AL511">
        <v>0</v>
      </c>
      <c r="AM511">
        <v>4.7074626865671668E-3</v>
      </c>
    </row>
    <row r="512" spans="8:39" x14ac:dyDescent="0.25">
      <c r="H512" t="s">
        <v>237</v>
      </c>
      <c r="I512" t="s">
        <v>237</v>
      </c>
      <c r="J512" t="s">
        <v>1071</v>
      </c>
      <c r="K512" t="s">
        <v>1696</v>
      </c>
      <c r="L512" t="s">
        <v>241</v>
      </c>
      <c r="M512" s="6">
        <v>2346</v>
      </c>
      <c r="N512" s="9">
        <v>0.32705882352941179</v>
      </c>
      <c r="O512" s="11">
        <v>9.1823529411764699</v>
      </c>
      <c r="P512" s="11">
        <v>137</v>
      </c>
      <c r="Q512" s="9">
        <v>8.1041176470588248</v>
      </c>
      <c r="R512" s="11">
        <v>63.588235294117645</v>
      </c>
      <c r="S512" s="6">
        <v>2.9411764705882353E-3</v>
      </c>
      <c r="T512" s="6">
        <v>5.1999999999999998E-2</v>
      </c>
      <c r="U512" s="6">
        <v>7.5941176470588234E-2</v>
      </c>
      <c r="V512" s="6">
        <v>12.647058823529411</v>
      </c>
      <c r="W512" s="6">
        <v>3.505882352941176</v>
      </c>
      <c r="X512" s="6">
        <v>254.58823529411765</v>
      </c>
      <c r="Y512" s="15">
        <v>2.4516E-2</v>
      </c>
      <c r="Z512" s="15">
        <v>7.9142857142857157E-3</v>
      </c>
      <c r="AA512" s="6">
        <v>0.32733333333333337</v>
      </c>
      <c r="AB512" s="6">
        <v>9.3333333333333339</v>
      </c>
      <c r="AC512" s="6">
        <v>133.93333333333334</v>
      </c>
      <c r="AD512" s="6">
        <v>7.9166666666666661</v>
      </c>
      <c r="AE512" s="6">
        <v>129.06666666666666</v>
      </c>
      <c r="AF512" s="6">
        <v>2.4E-2</v>
      </c>
      <c r="AG512" s="6">
        <v>0.14573333333333335</v>
      </c>
      <c r="AH512" s="6">
        <v>5.7000000000000011E-3</v>
      </c>
      <c r="AI512" s="6">
        <v>14.533333333333333</v>
      </c>
      <c r="AJ512" s="6">
        <v>3.6199999999999997</v>
      </c>
      <c r="AK512">
        <v>252.8</v>
      </c>
      <c r="AL512">
        <v>0</v>
      </c>
      <c r="AM512">
        <v>1.2588235294117649E-3</v>
      </c>
    </row>
    <row r="513" spans="8:39" x14ac:dyDescent="0.25">
      <c r="H513" t="s">
        <v>237</v>
      </c>
      <c r="I513" t="s">
        <v>237</v>
      </c>
      <c r="J513" t="s">
        <v>1072</v>
      </c>
      <c r="K513" t="s">
        <v>1697</v>
      </c>
      <c r="L513" t="s">
        <v>241</v>
      </c>
      <c r="M513" s="6">
        <v>2346</v>
      </c>
      <c r="N513" s="9">
        <v>0.36259259259259258</v>
      </c>
      <c r="O513" s="11">
        <v>7.4962962962962951</v>
      </c>
      <c r="P513" s="11">
        <v>110.1</v>
      </c>
      <c r="Q513" s="9">
        <v>7.761111111111112</v>
      </c>
      <c r="R513" s="11">
        <v>82.18518518518519</v>
      </c>
      <c r="S513" s="6">
        <v>1.8518518518518519E-3</v>
      </c>
      <c r="T513" s="6">
        <v>0.17481481481481484</v>
      </c>
      <c r="U513" s="6">
        <v>2.4551851851851863E-2</v>
      </c>
      <c r="V513" s="6">
        <v>6.9148148148148145</v>
      </c>
      <c r="W513" s="6">
        <v>2.6925925925925926</v>
      </c>
      <c r="X513" s="6">
        <v>182.30740740740742</v>
      </c>
      <c r="Y513" s="15">
        <v>1.5088787878787875E-2</v>
      </c>
      <c r="Z513" s="15">
        <v>7.0866666666666656E-3</v>
      </c>
      <c r="AA513" s="6">
        <v>0.31076923076923069</v>
      </c>
      <c r="AB513" s="6">
        <v>7.3076923076923075</v>
      </c>
      <c r="AC513" s="6">
        <v>149.76923076923077</v>
      </c>
      <c r="AD513" s="6">
        <v>8.0388461538461531</v>
      </c>
      <c r="AE513" s="6">
        <v>104.26923076923077</v>
      </c>
      <c r="AF513" s="6">
        <v>4.2692307692307696E-2</v>
      </c>
      <c r="AG513" s="6">
        <v>0.20965384615384611</v>
      </c>
      <c r="AH513" s="6">
        <v>1.4230769230769236E-3</v>
      </c>
      <c r="AI513" s="6">
        <v>13.884615384615385</v>
      </c>
      <c r="AJ513" s="6">
        <v>2.9538461538461536</v>
      </c>
      <c r="AK513">
        <v>268.30769230769232</v>
      </c>
      <c r="AL513">
        <v>1.8888888888888889E-5</v>
      </c>
      <c r="AM513">
        <v>7.1481481481481493E-4</v>
      </c>
    </row>
    <row r="514" spans="8:39" x14ac:dyDescent="0.25">
      <c r="H514" t="s">
        <v>237</v>
      </c>
      <c r="I514" t="s">
        <v>237</v>
      </c>
      <c r="J514" t="s">
        <v>1073</v>
      </c>
      <c r="K514" t="s">
        <v>1698</v>
      </c>
      <c r="L514" t="s">
        <v>241</v>
      </c>
      <c r="M514" s="6">
        <v>2346</v>
      </c>
      <c r="N514" s="9">
        <v>0.308235294117647</v>
      </c>
      <c r="O514" s="11">
        <v>13.976470588235294</v>
      </c>
      <c r="P514" s="11">
        <v>131.47058823529412</v>
      </c>
      <c r="Q514" s="9">
        <v>8.1317647058823539</v>
      </c>
      <c r="R514" s="11">
        <v>96</v>
      </c>
      <c r="S514" s="6">
        <v>6.6470588235294142E-2</v>
      </c>
      <c r="T514" s="6">
        <v>0.19058823529411767</v>
      </c>
      <c r="U514" s="6">
        <v>4.0417647058823532E-3</v>
      </c>
      <c r="V514" s="6">
        <v>7</v>
      </c>
      <c r="W514" s="6">
        <v>4.2470588235294118</v>
      </c>
      <c r="X514" s="6">
        <v>206.88235294117646</v>
      </c>
      <c r="Y514" s="15">
        <v>2.5354166666666667E-2</v>
      </c>
      <c r="Z514" s="15">
        <v>1.3899999999999999E-2</v>
      </c>
      <c r="AA514" s="6">
        <v>0.35733333333333328</v>
      </c>
      <c r="AB514" s="6">
        <v>16.466666666666665</v>
      </c>
      <c r="AC514" s="6">
        <v>123.33333333333333</v>
      </c>
      <c r="AD514" s="6">
        <v>7.9886666666666679</v>
      </c>
      <c r="AE514" s="6">
        <v>92</v>
      </c>
      <c r="AF514" s="6">
        <v>2.7333333333333334E-2</v>
      </c>
      <c r="AG514" s="6">
        <v>0.1585333333333333</v>
      </c>
      <c r="AH514" s="6">
        <v>1.9E-3</v>
      </c>
      <c r="AI514" s="6">
        <v>7.2266666666666675</v>
      </c>
      <c r="AJ514" s="6">
        <v>4.5333333333333332</v>
      </c>
      <c r="AK514">
        <v>186.13333333333333</v>
      </c>
      <c r="AL514">
        <v>1.3117647058823531E-4</v>
      </c>
      <c r="AM514">
        <v>3.2352941176470585E-4</v>
      </c>
    </row>
    <row r="515" spans="8:39" x14ac:dyDescent="0.25">
      <c r="H515" t="s">
        <v>237</v>
      </c>
      <c r="I515" t="s">
        <v>237</v>
      </c>
      <c r="J515" t="s">
        <v>1074</v>
      </c>
      <c r="K515" t="s">
        <v>1699</v>
      </c>
      <c r="L515" t="s">
        <v>241</v>
      </c>
      <c r="M515" s="6">
        <v>2346</v>
      </c>
      <c r="N515" s="9">
        <v>0.36647058823529416</v>
      </c>
      <c r="O515" s="11">
        <v>11.941176470588236</v>
      </c>
      <c r="P515" s="11">
        <v>120.88235294117646</v>
      </c>
      <c r="Q515" s="9">
        <v>8.1676470588235297</v>
      </c>
      <c r="R515" s="11">
        <v>81.17647058823529</v>
      </c>
      <c r="S515" s="6">
        <v>1.8235294117647061E-2</v>
      </c>
      <c r="T515" s="6">
        <v>0.17352941176470588</v>
      </c>
      <c r="U515" s="6">
        <v>6.9117647058823551E-3</v>
      </c>
      <c r="V515" s="6">
        <v>4.7</v>
      </c>
      <c r="W515" s="6">
        <v>4.1764705882352944</v>
      </c>
      <c r="X515" s="6">
        <v>184.47058823529412</v>
      </c>
      <c r="Y515" s="15">
        <v>3.2952941176470588E-2</v>
      </c>
      <c r="Z515" s="15">
        <v>1.8480000000000003E-2</v>
      </c>
      <c r="AA515" s="6">
        <v>0.30454545454545462</v>
      </c>
      <c r="AB515" s="6">
        <v>9.3636363636363633</v>
      </c>
      <c r="AC515" s="6">
        <v>121.54545454545455</v>
      </c>
      <c r="AD515" s="6">
        <v>8.0627272727272725</v>
      </c>
      <c r="AE515" s="6">
        <v>77.727272727272734</v>
      </c>
      <c r="AF515" s="6">
        <v>2.3545454545454546E-2</v>
      </c>
      <c r="AG515" s="6">
        <v>0.18272727272727271</v>
      </c>
      <c r="AH515" s="6">
        <v>1.7727272727272728E-3</v>
      </c>
      <c r="AI515" s="6">
        <v>4.8181818181818183</v>
      </c>
      <c r="AJ515" s="6">
        <v>3.8545454545454545</v>
      </c>
      <c r="AK515">
        <v>184.36363636363637</v>
      </c>
      <c r="AL515">
        <v>0</v>
      </c>
      <c r="AM515">
        <v>8.7647058823529431E-4</v>
      </c>
    </row>
    <row r="516" spans="8:39" x14ac:dyDescent="0.25">
      <c r="H516" t="s">
        <v>237</v>
      </c>
      <c r="I516" t="s">
        <v>237</v>
      </c>
      <c r="J516" t="s">
        <v>1075</v>
      </c>
      <c r="K516" t="s">
        <v>1700</v>
      </c>
      <c r="L516" t="s">
        <v>241</v>
      </c>
      <c r="M516" s="6">
        <v>2346</v>
      </c>
      <c r="N516" s="9">
        <v>0.24176470588235296</v>
      </c>
      <c r="O516" s="11">
        <v>8.0294117647058822</v>
      </c>
      <c r="P516" s="11">
        <v>124.05882352941177</v>
      </c>
      <c r="Q516" s="9">
        <v>8.0576470588235267</v>
      </c>
      <c r="R516" s="11">
        <v>122.94117647058823</v>
      </c>
      <c r="S516" s="6">
        <v>0</v>
      </c>
      <c r="T516" s="6">
        <v>0.1423529411764706</v>
      </c>
      <c r="U516" s="6">
        <v>8.7823529411764675E-2</v>
      </c>
      <c r="V516" s="6">
        <v>16.117647058823529</v>
      </c>
      <c r="W516" s="6">
        <v>3.5647058823529414</v>
      </c>
      <c r="X516" s="6">
        <v>247.41176470588235</v>
      </c>
      <c r="Y516" s="15">
        <v>7.219999999999999E-3</v>
      </c>
      <c r="Z516" s="15">
        <v>3.5600000000000002E-3</v>
      </c>
      <c r="AA516" s="6">
        <v>0.23533333333333331</v>
      </c>
      <c r="AB516" s="6">
        <v>10.666666666666666</v>
      </c>
      <c r="AC516" s="6">
        <v>126.2</v>
      </c>
      <c r="AD516" s="6">
        <v>7.9633333333333347</v>
      </c>
      <c r="AE516" s="6">
        <v>118.8</v>
      </c>
      <c r="AF516" s="6">
        <v>0.01</v>
      </c>
      <c r="AG516" s="6">
        <v>0.17126666666666673</v>
      </c>
      <c r="AH516" s="6">
        <v>2.6333333333333339E-3</v>
      </c>
      <c r="AI516" s="6">
        <v>16.399999999999999</v>
      </c>
      <c r="AJ516" s="6">
        <v>3.6399999999999997</v>
      </c>
      <c r="AK516">
        <v>249.26666666666668</v>
      </c>
      <c r="AL516">
        <v>0</v>
      </c>
      <c r="AM516">
        <v>0</v>
      </c>
    </row>
    <row r="517" spans="8:39" x14ac:dyDescent="0.25">
      <c r="H517" t="s">
        <v>237</v>
      </c>
      <c r="I517" t="s">
        <v>237</v>
      </c>
      <c r="J517" t="s">
        <v>1076</v>
      </c>
      <c r="K517" t="s">
        <v>1701</v>
      </c>
      <c r="L517" t="s">
        <v>241</v>
      </c>
      <c r="M517" s="6">
        <v>2346</v>
      </c>
      <c r="N517" s="9">
        <v>0.32411764705882357</v>
      </c>
      <c r="O517" s="11">
        <v>8.0823529411764703</v>
      </c>
      <c r="P517" s="11">
        <v>112.70588235294117</v>
      </c>
      <c r="Q517" s="9">
        <v>7.985882352941176</v>
      </c>
      <c r="R517" s="11">
        <v>101.94117647058823</v>
      </c>
      <c r="S517" s="6">
        <v>1.764705882352941E-3</v>
      </c>
      <c r="T517" s="6">
        <v>6.8705882352941186E-2</v>
      </c>
      <c r="U517" s="6">
        <v>2.1452941176470591E-2</v>
      </c>
      <c r="V517" s="6">
        <v>3.8941176470588239</v>
      </c>
      <c r="W517" s="6">
        <v>3.8</v>
      </c>
      <c r="X517" s="6">
        <v>178.64705882352942</v>
      </c>
      <c r="Y517" s="15">
        <v>9.2800000000000001E-3</v>
      </c>
      <c r="Z517" s="15">
        <v>1.8960000000000001E-3</v>
      </c>
      <c r="AA517" s="6">
        <v>0.30375000000000002</v>
      </c>
      <c r="AB517" s="6">
        <v>7.7249999999999996</v>
      </c>
      <c r="AC517" s="6">
        <v>109.375</v>
      </c>
      <c r="AD517" s="6">
        <v>7.5962500000000004</v>
      </c>
      <c r="AE517" s="6">
        <v>101.0625</v>
      </c>
      <c r="AF517" s="6">
        <v>9.3750000000000014E-2</v>
      </c>
      <c r="AG517" s="6">
        <v>8.0937499999999996E-2</v>
      </c>
      <c r="AH517" s="6">
        <v>5.3875000000000008E-3</v>
      </c>
      <c r="AI517" s="6">
        <v>5.9375</v>
      </c>
      <c r="AJ517" s="6">
        <v>3.5437499999999997</v>
      </c>
      <c r="AK517">
        <v>176.625</v>
      </c>
      <c r="AL517">
        <v>1.3647058823529411E-4</v>
      </c>
      <c r="AM517">
        <v>0</v>
      </c>
    </row>
    <row r="518" spans="8:39" x14ac:dyDescent="0.25">
      <c r="H518" t="s">
        <v>237</v>
      </c>
      <c r="I518" t="s">
        <v>237</v>
      </c>
      <c r="J518" t="s">
        <v>1077</v>
      </c>
      <c r="K518" t="s">
        <v>1702</v>
      </c>
      <c r="L518" t="s">
        <v>241</v>
      </c>
      <c r="M518" s="6">
        <v>2346</v>
      </c>
      <c r="N518" s="9">
        <v>1.3488888888888888</v>
      </c>
      <c r="O518" s="11">
        <v>1.8888888888888888</v>
      </c>
      <c r="P518" s="11">
        <v>167.5</v>
      </c>
      <c r="Q518" s="9">
        <v>9.1833333333333336</v>
      </c>
      <c r="R518" s="11">
        <v>10.222222222222221</v>
      </c>
      <c r="S518" s="6">
        <v>7.8222222222222249E-2</v>
      </c>
      <c r="T518" s="6">
        <v>2.0222222222222221E-2</v>
      </c>
      <c r="U518" s="6">
        <v>8.344444444444446E-3</v>
      </c>
      <c r="V518" s="6">
        <v>14.055555555555555</v>
      </c>
      <c r="W518" s="6">
        <v>0.19222222222222221</v>
      </c>
      <c r="X518" s="6">
        <v>294.16666666666669</v>
      </c>
      <c r="Y518" s="15">
        <v>5.5000000000000003E-4</v>
      </c>
      <c r="Z518" s="15">
        <v>0</v>
      </c>
      <c r="AA518" s="6">
        <v>1.9142857142857141</v>
      </c>
      <c r="AB518" s="6">
        <v>0.9285714285714286</v>
      </c>
      <c r="AC518" s="6">
        <v>193.64285714285714</v>
      </c>
      <c r="AD518" s="6">
        <v>9.2342857142857149</v>
      </c>
      <c r="AE518" s="6">
        <v>5.6071428571428568</v>
      </c>
      <c r="AF518" s="6">
        <v>8.6785714285714285E-2</v>
      </c>
      <c r="AG518" s="6">
        <v>9.8571428571428577E-3</v>
      </c>
      <c r="AH518" s="6">
        <v>2.5000000000000001E-4</v>
      </c>
      <c r="AI518" s="6">
        <v>13.571428571428571</v>
      </c>
      <c r="AJ518" s="6">
        <v>0.19785714285714287</v>
      </c>
      <c r="AK518">
        <v>321</v>
      </c>
      <c r="AL518">
        <v>5.4444444444444446E-5</v>
      </c>
      <c r="AM518">
        <v>0</v>
      </c>
    </row>
    <row r="519" spans="8:39" x14ac:dyDescent="0.25">
      <c r="H519" t="s">
        <v>237</v>
      </c>
      <c r="I519" t="s">
        <v>238</v>
      </c>
      <c r="J519" t="s">
        <v>1072</v>
      </c>
      <c r="K519" t="s">
        <v>1697</v>
      </c>
      <c r="L519" t="s">
        <v>241</v>
      </c>
      <c r="M519" s="6">
        <v>2346</v>
      </c>
      <c r="N519" s="9">
        <v>0.36259259259259258</v>
      </c>
      <c r="O519" s="11">
        <v>7.4962962962962951</v>
      </c>
      <c r="P519" s="11">
        <v>110.1</v>
      </c>
      <c r="Q519" s="9">
        <v>7.761111111111112</v>
      </c>
      <c r="R519" s="11">
        <v>82.18518518518519</v>
      </c>
      <c r="S519" s="6">
        <v>1.8518518518518519E-3</v>
      </c>
      <c r="T519" s="6">
        <v>0.17481481481481484</v>
      </c>
      <c r="U519" s="6">
        <v>2.4551851851851863E-2</v>
      </c>
      <c r="V519" s="6">
        <v>6.9148148148148145</v>
      </c>
      <c r="W519" s="6">
        <v>2.6925925925925926</v>
      </c>
      <c r="X519" s="6">
        <v>182.30740740740742</v>
      </c>
      <c r="Y519" s="15">
        <v>1.5088787878787875E-2</v>
      </c>
      <c r="Z519" s="15">
        <v>7.0866666666666656E-3</v>
      </c>
      <c r="AA519" s="6">
        <v>0.31076923076923069</v>
      </c>
      <c r="AB519" s="6">
        <v>7.3076923076923075</v>
      </c>
      <c r="AC519" s="6">
        <v>149.76923076923077</v>
      </c>
      <c r="AD519" s="6">
        <v>8.0388461538461531</v>
      </c>
      <c r="AE519" s="6">
        <v>104.26923076923077</v>
      </c>
      <c r="AF519" s="6">
        <v>4.2692307692307696E-2</v>
      </c>
      <c r="AG519" s="6">
        <v>0.20965384615384611</v>
      </c>
      <c r="AH519" s="6">
        <v>1.4230769230769236E-3</v>
      </c>
      <c r="AI519" s="6">
        <v>13.884615384615385</v>
      </c>
      <c r="AJ519" s="6">
        <v>2.9538461538461536</v>
      </c>
      <c r="AK519">
        <v>268.30769230769232</v>
      </c>
      <c r="AL519">
        <v>1.8888888888888889E-5</v>
      </c>
      <c r="AM519">
        <v>7.1481481481481493E-4</v>
      </c>
    </row>
    <row r="520" spans="8:39" x14ac:dyDescent="0.25">
      <c r="H520" t="s">
        <v>567</v>
      </c>
      <c r="I520" t="s">
        <v>567</v>
      </c>
      <c r="J520" t="s">
        <v>1078</v>
      </c>
      <c r="K520" t="s">
        <v>1703</v>
      </c>
      <c r="L520" t="s">
        <v>579</v>
      </c>
      <c r="M520" s="6">
        <v>1861</v>
      </c>
      <c r="N520" s="9">
        <v>0.49217391304347835</v>
      </c>
      <c r="O520" s="11">
        <v>8.3086956521739133</v>
      </c>
      <c r="P520" s="11">
        <v>34.130434782608695</v>
      </c>
      <c r="Q520" s="9">
        <v>7.4617391304347827</v>
      </c>
      <c r="R520" s="11">
        <v>37.652173913043477</v>
      </c>
      <c r="S520" s="6">
        <v>4.1913043478260879E-2</v>
      </c>
      <c r="T520" s="6">
        <v>6.2086956521739132E-3</v>
      </c>
      <c r="U520" s="6">
        <v>9.0173913043478271E-2</v>
      </c>
      <c r="V520" s="6">
        <v>2.7043478260869565</v>
      </c>
      <c r="W520" s="6">
        <v>3.7565217391304349</v>
      </c>
      <c r="X520" s="6">
        <v>47.652173913043477</v>
      </c>
      <c r="Y520" s="15">
        <v>7.8019767441860483E-2</v>
      </c>
      <c r="Z520" s="15">
        <v>6.5924193548387092E-2</v>
      </c>
      <c r="AA520" s="6">
        <v>0.64093750000000005</v>
      </c>
      <c r="AB520" s="6">
        <v>13.90625</v>
      </c>
      <c r="AC520" s="6">
        <v>35.769696969696973</v>
      </c>
      <c r="AD520" s="6">
        <v>7.3815151515151509</v>
      </c>
      <c r="AE520" s="6">
        <v>38.478260869565219</v>
      </c>
      <c r="AF520" s="6">
        <v>4.5575757575757582E-2</v>
      </c>
      <c r="AG520" s="6">
        <v>1.5151515151515155E-2</v>
      </c>
      <c r="AH520" s="6">
        <v>2.3781250000000005E-3</v>
      </c>
      <c r="AI520" s="6">
        <v>3.5275757575757574</v>
      </c>
      <c r="AJ520" s="6">
        <v>3.3633333333333342</v>
      </c>
      <c r="AK520">
        <v>48.545454545454547</v>
      </c>
      <c r="AL520">
        <v>9.0000000000000006E-5</v>
      </c>
      <c r="AM520">
        <v>0</v>
      </c>
    </row>
    <row r="521" spans="8:39" x14ac:dyDescent="0.25">
      <c r="H521" t="s">
        <v>569</v>
      </c>
      <c r="I521" t="s">
        <v>569</v>
      </c>
      <c r="J521" t="s">
        <v>882</v>
      </c>
      <c r="K521" t="s">
        <v>1501</v>
      </c>
      <c r="L521" t="s">
        <v>579</v>
      </c>
      <c r="M521" s="6">
        <v>273</v>
      </c>
      <c r="N521" s="9">
        <v>0.9436538461538464</v>
      </c>
      <c r="O521" s="11">
        <v>18.16346153846154</v>
      </c>
      <c r="P521" s="11">
        <v>97.884615384615387</v>
      </c>
      <c r="Q521" s="9">
        <v>7.7080769230769217</v>
      </c>
      <c r="R521" s="11">
        <v>117.07692307692308</v>
      </c>
      <c r="S521" s="6">
        <v>9.542307692307693E-2</v>
      </c>
      <c r="T521" s="6">
        <v>5.8269230769230772E-4</v>
      </c>
      <c r="U521" s="6">
        <v>2.5888461538461527E-2</v>
      </c>
      <c r="V521" s="6">
        <v>6.815384615384616</v>
      </c>
      <c r="W521" s="6">
        <v>5.8500000000000005</v>
      </c>
      <c r="X521" s="6">
        <v>182.05769230769232</v>
      </c>
      <c r="Y521" s="15">
        <v>0.16244</v>
      </c>
      <c r="Z521" s="15">
        <v>0.1665648854961832</v>
      </c>
      <c r="AA521" s="6">
        <v>0.96000000000000008</v>
      </c>
      <c r="AB521" s="6">
        <v>52.645161290322584</v>
      </c>
      <c r="AC521" s="6">
        <v>96.029032258064518</v>
      </c>
      <c r="AD521" s="6">
        <v>7.9687096774193558</v>
      </c>
      <c r="AE521" s="6">
        <v>116.35714285714286</v>
      </c>
      <c r="AF521" s="6">
        <v>9.2935483870967714E-2</v>
      </c>
      <c r="AG521" s="6">
        <v>7.7419354838709712E-3</v>
      </c>
      <c r="AH521" s="6">
        <v>4.129032258064518E-3</v>
      </c>
      <c r="AI521" s="6">
        <v>6.1248387096774186</v>
      </c>
      <c r="AJ521" s="6">
        <v>6.5500000000000007</v>
      </c>
      <c r="AK521">
        <v>168.7741935483871</v>
      </c>
      <c r="AL521">
        <v>9.7307692307692316E-5</v>
      </c>
      <c r="AM521">
        <v>0</v>
      </c>
    </row>
    <row r="522" spans="8:39" x14ac:dyDescent="0.25">
      <c r="H522" t="s">
        <v>569</v>
      </c>
      <c r="I522" t="s">
        <v>569</v>
      </c>
      <c r="J522" t="s">
        <v>640</v>
      </c>
      <c r="K522" t="s">
        <v>1554</v>
      </c>
      <c r="L522" t="s">
        <v>579</v>
      </c>
      <c r="M522" s="6">
        <v>273</v>
      </c>
      <c r="N522" s="9">
        <v>2.4278048780487804</v>
      </c>
      <c r="O522" s="11">
        <v>66.536585365853654</v>
      </c>
      <c r="P522" s="11">
        <v>100.51219512195122</v>
      </c>
      <c r="Q522" s="9">
        <v>7.908292682926831</v>
      </c>
      <c r="R522" s="11">
        <v>111.26829268292683</v>
      </c>
      <c r="S522" s="6">
        <v>0.1030731707317073</v>
      </c>
      <c r="T522" s="6">
        <v>2.626829268292683E-3</v>
      </c>
      <c r="U522" s="6">
        <v>1.5024390243902444E-2</v>
      </c>
      <c r="V522" s="6">
        <v>5.8000000000000007</v>
      </c>
      <c r="W522" s="6">
        <v>8.5000000000000018</v>
      </c>
      <c r="X522" s="6">
        <v>149.09756097560975</v>
      </c>
      <c r="Y522" s="15">
        <v>4.9244871794871789E-2</v>
      </c>
      <c r="Z522" s="15">
        <v>6.2904761904761901E-3</v>
      </c>
      <c r="AA522" s="6">
        <v>1.4811764705882353</v>
      </c>
      <c r="AB522" s="6">
        <v>69.764705882352942</v>
      </c>
      <c r="AC522" s="6">
        <v>94.106249999999989</v>
      </c>
      <c r="AD522" s="6">
        <v>7.8500000000000014</v>
      </c>
      <c r="AE522" s="6">
        <v>105.08333333333333</v>
      </c>
      <c r="AF522" s="6">
        <v>0.10676470588235293</v>
      </c>
      <c r="AG522" s="6">
        <v>6.9882352941176484E-3</v>
      </c>
      <c r="AH522" s="6">
        <v>1.9517647058823529E-3</v>
      </c>
      <c r="AI522" s="6">
        <v>4.1529411764705886</v>
      </c>
      <c r="AJ522" s="6">
        <v>8.1214285714285719</v>
      </c>
      <c r="AK522">
        <v>139.64705882352942</v>
      </c>
      <c r="AL522">
        <v>1.3170731707317074E-5</v>
      </c>
      <c r="AM522">
        <v>0</v>
      </c>
    </row>
    <row r="523" spans="8:39" x14ac:dyDescent="0.25">
      <c r="H523" t="s">
        <v>239</v>
      </c>
      <c r="I523" t="s">
        <v>239</v>
      </c>
      <c r="J523" t="s">
        <v>862</v>
      </c>
      <c r="K523" t="s">
        <v>1704</v>
      </c>
      <c r="L523" t="s">
        <v>241</v>
      </c>
      <c r="M523" s="6">
        <v>120</v>
      </c>
      <c r="N523" s="9">
        <v>1.2961904761904759</v>
      </c>
      <c r="O523" s="11">
        <v>22.476190476190474</v>
      </c>
      <c r="P523" s="11">
        <v>83.19047619047619</v>
      </c>
      <c r="Q523" s="9">
        <v>7.6219047619047631</v>
      </c>
      <c r="R523" s="11">
        <v>9.6047619047619044</v>
      </c>
      <c r="S523" s="6">
        <v>0.3635714285714286</v>
      </c>
      <c r="T523" s="6">
        <v>4.7300000000000002E-2</v>
      </c>
      <c r="U523" s="6">
        <v>0.23485714285714288</v>
      </c>
      <c r="V523" s="6">
        <v>5.2714285714285714</v>
      </c>
      <c r="W523" s="6">
        <v>4.5333333333333332</v>
      </c>
      <c r="X523" s="6">
        <v>148.04761904761904</v>
      </c>
      <c r="Y523" s="15">
        <v>0.12302400000000001</v>
      </c>
      <c r="Z523" s="15">
        <v>0.153195</v>
      </c>
      <c r="AA523" s="6">
        <v>2.7939999999999996</v>
      </c>
      <c r="AB523" s="6">
        <v>61.4</v>
      </c>
      <c r="AC523" s="6">
        <v>76.16</v>
      </c>
      <c r="AD523" s="6">
        <v>7.2068000000000003</v>
      </c>
      <c r="AE523" s="6">
        <v>46.4</v>
      </c>
      <c r="AF523" s="6">
        <v>1.796</v>
      </c>
      <c r="AG523" s="6">
        <v>0.66276000000000013</v>
      </c>
      <c r="AH523" s="6">
        <v>3.0280000000000003E-3</v>
      </c>
      <c r="AI523" s="6">
        <v>6.6960000000000006</v>
      </c>
      <c r="AJ523" s="6">
        <v>4.3239999999999998</v>
      </c>
      <c r="AK523">
        <v>126.12</v>
      </c>
      <c r="AL523">
        <v>1.4285714285714287E-4</v>
      </c>
      <c r="AM523">
        <v>0</v>
      </c>
    </row>
    <row r="524" spans="8:39" x14ac:dyDescent="0.25">
      <c r="H524" t="s">
        <v>570</v>
      </c>
      <c r="I524" t="s">
        <v>570</v>
      </c>
      <c r="J524" t="s">
        <v>1079</v>
      </c>
      <c r="K524" t="s">
        <v>1705</v>
      </c>
      <c r="L524" t="s">
        <v>579</v>
      </c>
      <c r="M524" s="6">
        <v>220</v>
      </c>
      <c r="N524" s="9">
        <v>0.56857142857142851</v>
      </c>
      <c r="O524" s="11">
        <v>113.61904761904762</v>
      </c>
      <c r="P524" s="11">
        <v>6.3000000000000007</v>
      </c>
      <c r="Q524" s="9">
        <v>6.5409523809523806</v>
      </c>
      <c r="R524" s="11">
        <v>7.6619047619047622</v>
      </c>
      <c r="S524" s="6">
        <v>0.48333333333333334</v>
      </c>
      <c r="T524" s="6">
        <v>3.9400000000000004E-2</v>
      </c>
      <c r="U524" s="6">
        <v>0.36319047619047623</v>
      </c>
      <c r="V524" s="6">
        <v>0.58095238095238089</v>
      </c>
      <c r="W524" s="6">
        <v>13.604761904761904</v>
      </c>
      <c r="X524" s="6">
        <v>22.142857142857142</v>
      </c>
      <c r="Y524" s="15">
        <v>8.6958333333333332E-3</v>
      </c>
      <c r="Z524" s="15">
        <v>6.9230769230769233E-3</v>
      </c>
      <c r="AA524" s="6">
        <v>0.50333333333333341</v>
      </c>
      <c r="AB524" s="6">
        <v>96.684210526315795</v>
      </c>
      <c r="AC524" s="6">
        <v>6.6473684210526311</v>
      </c>
      <c r="AD524" s="6">
        <v>6.4573684210526299</v>
      </c>
      <c r="AE524" s="6">
        <v>6.6272727272727279</v>
      </c>
      <c r="AF524" s="6">
        <v>0.26726315789473687</v>
      </c>
      <c r="AG524" s="6">
        <v>1.5368421052631582E-2</v>
      </c>
      <c r="AH524" s="6">
        <v>2.4411764705882357E-3</v>
      </c>
      <c r="AI524" s="6">
        <v>2.1394736842105262</v>
      </c>
      <c r="AJ524" s="6">
        <v>12.49375</v>
      </c>
      <c r="AK524">
        <v>25.705882352941178</v>
      </c>
      <c r="AL524">
        <v>6.1142857142857136E-4</v>
      </c>
      <c r="AM524">
        <v>0</v>
      </c>
    </row>
    <row r="525" spans="8:39" x14ac:dyDescent="0.25">
      <c r="H525" t="s">
        <v>571</v>
      </c>
      <c r="I525" t="s">
        <v>571</v>
      </c>
      <c r="J525" t="s">
        <v>1080</v>
      </c>
      <c r="K525" t="s">
        <v>1706</v>
      </c>
      <c r="L525" t="s">
        <v>579</v>
      </c>
      <c r="M525" s="6">
        <v>916</v>
      </c>
      <c r="N525" s="9">
        <v>0.56869565217391305</v>
      </c>
      <c r="O525" s="11">
        <v>20.856521739130436</v>
      </c>
      <c r="P525" s="11">
        <v>1.5956521739130436</v>
      </c>
      <c r="Q525" s="9">
        <v>5.901739130434783</v>
      </c>
      <c r="R525" s="11">
        <v>8.0782608695652165</v>
      </c>
      <c r="S525" s="6">
        <v>0.20826086956521739</v>
      </c>
      <c r="T525" s="6">
        <v>1.4039130434782611E-2</v>
      </c>
      <c r="U525" s="6">
        <v>5.8056521739130444E-2</v>
      </c>
      <c r="V525" s="6">
        <v>1.6608695652173915</v>
      </c>
      <c r="W525" s="6">
        <v>5.7217391304347824</v>
      </c>
      <c r="X525" s="6">
        <v>48.478260869565219</v>
      </c>
      <c r="Y525" s="15">
        <v>9.6831730769230726E-2</v>
      </c>
      <c r="Z525" s="15">
        <v>0.18281666666666666</v>
      </c>
      <c r="AA525" s="6">
        <v>0.56428571428571428</v>
      </c>
      <c r="AB525" s="6">
        <v>39.464285714285715</v>
      </c>
      <c r="AC525" s="6">
        <v>7.3114285714285723</v>
      </c>
      <c r="AD525" s="6">
        <v>6.5781481481481494</v>
      </c>
      <c r="AE525" s="6">
        <v>8.0166666666666675</v>
      </c>
      <c r="AF525" s="6">
        <v>0.14017857142857143</v>
      </c>
      <c r="AG525" s="6">
        <v>2.7392857142857156E-2</v>
      </c>
      <c r="AH525" s="6">
        <v>3.1076923076923087E-3</v>
      </c>
      <c r="AI525" s="6">
        <v>1.9578571428571432</v>
      </c>
      <c r="AJ525" s="6">
        <v>5.4500000000000011</v>
      </c>
      <c r="AK525">
        <v>47</v>
      </c>
      <c r="AL525">
        <v>6.2521739130434772E-4</v>
      </c>
      <c r="AM525">
        <v>0</v>
      </c>
    </row>
    <row r="526" spans="8:39" x14ac:dyDescent="0.25">
      <c r="H526" t="s">
        <v>1081</v>
      </c>
      <c r="I526" t="s">
        <v>572</v>
      </c>
      <c r="J526" t="s">
        <v>634</v>
      </c>
      <c r="K526" t="s">
        <v>1328</v>
      </c>
      <c r="L526" t="s">
        <v>579</v>
      </c>
      <c r="M526" s="6">
        <v>293</v>
      </c>
      <c r="N526" s="9">
        <v>0.58238805970149266</v>
      </c>
      <c r="O526" s="11">
        <v>12.592537313432835</v>
      </c>
      <c r="P526" s="11">
        <v>6.3895522388059707</v>
      </c>
      <c r="Q526" s="9">
        <v>6.5398507462686553</v>
      </c>
      <c r="R526" s="11">
        <v>5.8074626865671641</v>
      </c>
      <c r="S526" s="6">
        <v>0.14577611940298507</v>
      </c>
      <c r="T526" s="6">
        <v>6.7322388059701477E-2</v>
      </c>
      <c r="U526" s="6">
        <v>1.1389552238805976E-2</v>
      </c>
      <c r="V526" s="6">
        <v>1.2462686567164178</v>
      </c>
      <c r="W526" s="6">
        <v>3.5561194029850736</v>
      </c>
      <c r="X526" s="6">
        <v>37.208955223880594</v>
      </c>
      <c r="Y526" s="15">
        <v>0.10272212765957447</v>
      </c>
      <c r="Z526" s="15">
        <v>6.2550800000000017E-2</v>
      </c>
      <c r="AA526" s="6">
        <v>0.78681818181818208</v>
      </c>
      <c r="AB526" s="6">
        <v>30.59090909090909</v>
      </c>
      <c r="AC526" s="6">
        <v>4.1177272727272731</v>
      </c>
      <c r="AD526" s="6">
        <v>6.4013636363636319</v>
      </c>
      <c r="AE526" s="6">
        <v>6.7733333333333334</v>
      </c>
      <c r="AF526" s="6">
        <v>7.1590909090909052E-2</v>
      </c>
      <c r="AG526" s="6">
        <v>2.010909090909091E-2</v>
      </c>
      <c r="AH526" s="6">
        <v>1.759545454545455E-3</v>
      </c>
      <c r="AI526" s="6">
        <v>2.6550000000000002</v>
      </c>
      <c r="AJ526" s="6">
        <v>6.0473684210526306</v>
      </c>
      <c r="AK526">
        <v>29.272727272727273</v>
      </c>
      <c r="AL526">
        <v>1.073134328358209E-4</v>
      </c>
      <c r="AM526">
        <v>0</v>
      </c>
    </row>
    <row r="527" spans="8:39" x14ac:dyDescent="0.25">
      <c r="H527" t="s">
        <v>1081</v>
      </c>
      <c r="I527" t="s">
        <v>573</v>
      </c>
      <c r="J527" t="s">
        <v>634</v>
      </c>
      <c r="K527" t="s">
        <v>1328</v>
      </c>
      <c r="L527" t="s">
        <v>579</v>
      </c>
      <c r="M527" s="6">
        <v>293</v>
      </c>
      <c r="N527" s="9">
        <v>0.58238805970149266</v>
      </c>
      <c r="O527" s="11">
        <v>12.592537313432835</v>
      </c>
      <c r="P527" s="11">
        <v>6.3895522388059707</v>
      </c>
      <c r="Q527" s="9">
        <v>6.5398507462686553</v>
      </c>
      <c r="R527" s="11">
        <v>5.8074626865671641</v>
      </c>
      <c r="S527" s="6">
        <v>0.14577611940298507</v>
      </c>
      <c r="T527" s="6">
        <v>6.7322388059701477E-2</v>
      </c>
      <c r="U527" s="6">
        <v>1.1389552238805976E-2</v>
      </c>
      <c r="V527" s="6">
        <v>1.2462686567164178</v>
      </c>
      <c r="W527" s="6">
        <v>3.5561194029850736</v>
      </c>
      <c r="X527" s="6">
        <v>37.208955223880594</v>
      </c>
      <c r="Y527" s="15">
        <v>0.10272212765957447</v>
      </c>
      <c r="Z527" s="15">
        <v>6.2550800000000017E-2</v>
      </c>
      <c r="AA527" s="6">
        <v>0.78681818181818208</v>
      </c>
      <c r="AB527" s="6">
        <v>30.59090909090909</v>
      </c>
      <c r="AC527" s="6">
        <v>4.1177272727272731</v>
      </c>
      <c r="AD527" s="6">
        <v>6.4013636363636319</v>
      </c>
      <c r="AE527" s="6">
        <v>6.7733333333333334</v>
      </c>
      <c r="AF527" s="6">
        <v>7.1590909090909052E-2</v>
      </c>
      <c r="AG527" s="6">
        <v>2.010909090909091E-2</v>
      </c>
      <c r="AH527" s="6">
        <v>1.759545454545455E-3</v>
      </c>
      <c r="AI527" s="6">
        <v>2.6550000000000002</v>
      </c>
      <c r="AJ527" s="6">
        <v>6.0473684210526306</v>
      </c>
      <c r="AK527">
        <v>29.272727272727273</v>
      </c>
      <c r="AL527">
        <v>1.073134328358209E-4</v>
      </c>
      <c r="AM527">
        <v>0</v>
      </c>
    </row>
    <row r="528" spans="8:39" x14ac:dyDescent="0.25">
      <c r="H528" t="s">
        <v>574</v>
      </c>
      <c r="I528" t="s">
        <v>574</v>
      </c>
      <c r="J528" t="s">
        <v>1082</v>
      </c>
      <c r="K528" t="s">
        <v>1707</v>
      </c>
      <c r="L528" t="s">
        <v>579</v>
      </c>
      <c r="M528" s="6">
        <v>66</v>
      </c>
      <c r="N528" s="9">
        <v>0.39105263157894737</v>
      </c>
      <c r="O528" s="11">
        <v>83.578947368421055</v>
      </c>
      <c r="P528" s="11">
        <v>11.226315789473684</v>
      </c>
      <c r="Q528" s="9">
        <v>6.9047368421052626</v>
      </c>
      <c r="R528" s="11">
        <v>14.1</v>
      </c>
      <c r="S528" s="6">
        <v>0.19789473684210526</v>
      </c>
      <c r="T528" s="6">
        <v>9.1105263157894734E-3</v>
      </c>
      <c r="U528" s="6">
        <v>2.4531578947368422E-2</v>
      </c>
      <c r="V528" s="6">
        <v>0.85263157894736841</v>
      </c>
      <c r="W528" s="6">
        <v>11.9</v>
      </c>
      <c r="X528" s="6">
        <v>30.05263157894737</v>
      </c>
      <c r="Y528" s="15">
        <v>6.9242857142857148E-2</v>
      </c>
      <c r="Z528" s="15">
        <v>8.7800000000000003E-2</v>
      </c>
      <c r="AA528" s="6">
        <v>0.49142857142857155</v>
      </c>
      <c r="AB528" s="6">
        <v>83.928571428571431</v>
      </c>
      <c r="AC528" s="6">
        <v>8.5785714285714274</v>
      </c>
      <c r="AD528" s="6">
        <v>6.6050000000000013</v>
      </c>
      <c r="AE528" s="6">
        <v>11.178571428571429</v>
      </c>
      <c r="AF528" s="6">
        <v>0.18107142857142855</v>
      </c>
      <c r="AG528" s="6">
        <v>1.4250000000000001E-2</v>
      </c>
      <c r="AH528" s="6">
        <v>5.8171428571428567E-3</v>
      </c>
      <c r="AI528" s="6">
        <v>2.5071428571428571</v>
      </c>
      <c r="AJ528" s="6">
        <v>11.907142857142858</v>
      </c>
      <c r="AK528">
        <v>29</v>
      </c>
      <c r="AL528">
        <v>1.0789473684210527E-4</v>
      </c>
      <c r="AM528">
        <v>0</v>
      </c>
    </row>
    <row r="529" spans="8:39" x14ac:dyDescent="0.25">
      <c r="H529" t="s">
        <v>240</v>
      </c>
      <c r="I529" t="s">
        <v>240</v>
      </c>
      <c r="J529" t="s">
        <v>862</v>
      </c>
      <c r="K529" t="s">
        <v>1708</v>
      </c>
      <c r="L529" t="s">
        <v>241</v>
      </c>
      <c r="M529" s="6">
        <v>363</v>
      </c>
      <c r="N529" s="9">
        <v>0.26624999999999999</v>
      </c>
      <c r="O529" s="11">
        <v>0.125</v>
      </c>
      <c r="P529" s="11">
        <v>95</v>
      </c>
      <c r="Q529" s="9">
        <v>7.8775000000000004</v>
      </c>
      <c r="R529" s="11">
        <v>108.0625</v>
      </c>
      <c r="S529" s="6">
        <v>0</v>
      </c>
      <c r="T529" s="6">
        <v>0</v>
      </c>
      <c r="U529" s="6">
        <v>3.6249999999999998E-3</v>
      </c>
      <c r="V529" s="6">
        <v>5.4187500000000002</v>
      </c>
      <c r="W529" s="6">
        <v>0.19374999999999998</v>
      </c>
      <c r="X529" s="6">
        <v>192.25</v>
      </c>
      <c r="Y529" s="15">
        <v>1.7639999999999999E-3</v>
      </c>
      <c r="Z529" s="15">
        <v>0</v>
      </c>
      <c r="AA529" s="6">
        <v>0.46066666666666672</v>
      </c>
      <c r="AB529" s="6">
        <v>1.3</v>
      </c>
      <c r="AC529" s="6">
        <v>87.066666666666663</v>
      </c>
      <c r="AD529" s="6">
        <v>7.5783333333333323</v>
      </c>
      <c r="AE529" s="6">
        <v>96.766666666666666</v>
      </c>
      <c r="AF529" s="6">
        <v>5.333333333333334E-3</v>
      </c>
      <c r="AG529" s="6">
        <v>1.5666666666666665E-3</v>
      </c>
      <c r="AH529" s="6">
        <v>1.3716666666666669E-3</v>
      </c>
      <c r="AI529" s="6">
        <v>5.6166666666666663</v>
      </c>
      <c r="AJ529" s="6">
        <v>0.35833333333333334</v>
      </c>
      <c r="AK529">
        <v>173.53333333333333</v>
      </c>
      <c r="AL529">
        <v>0</v>
      </c>
      <c r="AM529">
        <v>0</v>
      </c>
    </row>
    <row r="530" spans="8:39" x14ac:dyDescent="0.25">
      <c r="H530" t="s">
        <v>575</v>
      </c>
      <c r="I530" t="s">
        <v>575</v>
      </c>
      <c r="J530" t="s">
        <v>1083</v>
      </c>
      <c r="K530" t="s">
        <v>1709</v>
      </c>
      <c r="L530" t="s">
        <v>579</v>
      </c>
      <c r="M530" s="6">
        <v>484</v>
      </c>
      <c r="N530" s="9">
        <v>0.41360000000000008</v>
      </c>
      <c r="O530" s="11">
        <v>19.48</v>
      </c>
      <c r="P530" s="11">
        <v>1.052</v>
      </c>
      <c r="Q530" s="9">
        <v>6.001199999999999</v>
      </c>
      <c r="R530" s="11">
        <v>4.2480000000000002</v>
      </c>
      <c r="S530" s="6">
        <v>3.372E-2</v>
      </c>
      <c r="T530" s="6">
        <v>3.9839999999999988E-3</v>
      </c>
      <c r="U530" s="6">
        <v>0.12723600000000002</v>
      </c>
      <c r="V530" s="6">
        <v>0.88</v>
      </c>
      <c r="W530" s="6">
        <v>4.8280000000000003</v>
      </c>
      <c r="X530" s="6">
        <v>24.64</v>
      </c>
      <c r="Y530" s="15">
        <v>4.045192307692308E-2</v>
      </c>
      <c r="Z530" s="15">
        <v>4.8024242424242428E-2</v>
      </c>
      <c r="AA530" s="6">
        <v>0.39640000000000003</v>
      </c>
      <c r="AB530" s="6">
        <v>20.28</v>
      </c>
      <c r="AC530" s="6">
        <v>2.2604000000000002</v>
      </c>
      <c r="AD530" s="6">
        <v>6.2795999999999994</v>
      </c>
      <c r="AE530" s="6">
        <v>7.4714285714285706</v>
      </c>
      <c r="AF530" s="6">
        <v>4.0240000000000012E-2</v>
      </c>
      <c r="AG530" s="6">
        <v>1.1952000000000003E-2</v>
      </c>
      <c r="AH530" s="6">
        <v>1.6173913043478262E-3</v>
      </c>
      <c r="AI530" s="6">
        <v>2.0223999999999998</v>
      </c>
      <c r="AJ530" s="6">
        <v>4.3458333333333332</v>
      </c>
      <c r="AK530">
        <v>22.391304347826086</v>
      </c>
      <c r="AL530">
        <v>5.8520000000000002E-4</v>
      </c>
      <c r="AM530">
        <v>0</v>
      </c>
    </row>
    <row r="531" spans="8:39" x14ac:dyDescent="0.25">
      <c r="H531" t="s">
        <v>576</v>
      </c>
      <c r="I531" t="s">
        <v>576</v>
      </c>
      <c r="J531" t="s">
        <v>648</v>
      </c>
      <c r="K531" t="s">
        <v>1287</v>
      </c>
      <c r="L531" t="s">
        <v>579</v>
      </c>
      <c r="M531" s="6">
        <v>82</v>
      </c>
      <c r="N531" s="9">
        <v>0.67797468354430357</v>
      </c>
      <c r="O531" s="11">
        <v>0.51012658227848096</v>
      </c>
      <c r="P531" s="11">
        <v>8.3265822784810144</v>
      </c>
      <c r="Q531" s="9">
        <v>6.9915189873417729</v>
      </c>
      <c r="R531" s="11">
        <v>22.550632911392405</v>
      </c>
      <c r="S531" s="6">
        <v>0.1133607594936709</v>
      </c>
      <c r="T531" s="6">
        <v>8.9316455696202505E-3</v>
      </c>
      <c r="U531" s="6">
        <v>1.9421582278480991E-2</v>
      </c>
      <c r="V531" s="6">
        <v>12.994303797468353</v>
      </c>
      <c r="W531" s="6">
        <v>2.0954430379746825</v>
      </c>
      <c r="X531" s="6">
        <v>39.170886075949369</v>
      </c>
      <c r="Y531" s="15">
        <v>8.466815415821502E-2</v>
      </c>
      <c r="Z531" s="15">
        <v>6.9748333333333329E-2</v>
      </c>
      <c r="AA531" s="6">
        <v>0.69049999999999911</v>
      </c>
      <c r="AB531" s="6">
        <v>36.575000000000003</v>
      </c>
      <c r="AC531" s="6">
        <v>4.2016000000000009</v>
      </c>
      <c r="AD531" s="6">
        <v>6.4762499999999941</v>
      </c>
      <c r="AE531" s="6">
        <v>5.3166666666666664</v>
      </c>
      <c r="AF531" s="6">
        <v>0.10386666666666665</v>
      </c>
      <c r="AG531" s="6">
        <v>1.8053333333333237E-2</v>
      </c>
      <c r="AH531" s="6">
        <v>6.047945205479432E-3</v>
      </c>
      <c r="AI531" s="6">
        <v>1.3297333333333345</v>
      </c>
      <c r="AJ531" s="6">
        <v>5.1662500000000033</v>
      </c>
      <c r="AK531">
        <v>13.565753424657535</v>
      </c>
      <c r="AL531">
        <v>2.1892405063291144E-4</v>
      </c>
      <c r="AM531">
        <v>0</v>
      </c>
    </row>
    <row r="532" spans="8:39" x14ac:dyDescent="0.25">
      <c r="H532" t="s">
        <v>577</v>
      </c>
      <c r="I532" t="s">
        <v>577</v>
      </c>
      <c r="J532" t="s">
        <v>1084</v>
      </c>
      <c r="K532" t="s">
        <v>1710</v>
      </c>
      <c r="L532" t="s">
        <v>579</v>
      </c>
      <c r="M532" s="6">
        <v>190</v>
      </c>
      <c r="N532" s="9">
        <v>0.80681818181818166</v>
      </c>
      <c r="O532" s="11">
        <v>124.36363636363636</v>
      </c>
      <c r="P532" s="11">
        <v>1.3454545454545455</v>
      </c>
      <c r="Q532" s="9">
        <v>5.9268181818181827</v>
      </c>
      <c r="R532" s="11">
        <v>3.9000000000000004</v>
      </c>
      <c r="S532" s="6">
        <v>0.3636363636363637</v>
      </c>
      <c r="T532" s="6">
        <v>1.9145454545454549E-2</v>
      </c>
      <c r="U532" s="6">
        <v>5.7204545454545452E-2</v>
      </c>
      <c r="V532" s="6">
        <v>0.55454545454545456</v>
      </c>
      <c r="W532" s="6">
        <v>12.890909090909092</v>
      </c>
      <c r="X532" s="6">
        <v>19.981818181818184</v>
      </c>
      <c r="Y532" s="15">
        <v>7.5269117647058827E-3</v>
      </c>
      <c r="Z532" s="15">
        <v>5.9773584905660378E-3</v>
      </c>
      <c r="AA532" s="6">
        <v>0.58299999999999996</v>
      </c>
      <c r="AB532" s="6">
        <v>97.7</v>
      </c>
      <c r="AC532" s="6">
        <v>2.8570000000000002</v>
      </c>
      <c r="AD532" s="6">
        <v>5.766</v>
      </c>
      <c r="AE532" s="6">
        <v>4.833333333333333</v>
      </c>
      <c r="AF532" s="6">
        <v>0.21000000000000002</v>
      </c>
      <c r="AG532" s="6">
        <v>3.330000000000001E-2</v>
      </c>
      <c r="AH532" s="6">
        <v>2E-3</v>
      </c>
      <c r="AI532" s="6">
        <v>3.6100000000000003</v>
      </c>
      <c r="AJ532" s="6">
        <v>10.328571428571427</v>
      </c>
      <c r="AK532">
        <v>31.3</v>
      </c>
      <c r="AL532">
        <v>1.409090909090909E-4</v>
      </c>
      <c r="AM532">
        <v>0</v>
      </c>
    </row>
    <row r="533" spans="8:39" x14ac:dyDescent="0.25">
      <c r="H533" t="s">
        <v>578</v>
      </c>
      <c r="I533" t="s">
        <v>578</v>
      </c>
      <c r="J533" t="s">
        <v>1085</v>
      </c>
      <c r="K533" t="s">
        <v>1711</v>
      </c>
      <c r="L533" t="s">
        <v>579</v>
      </c>
      <c r="M533" s="6">
        <v>281</v>
      </c>
      <c r="N533" s="9">
        <v>1.1957692307692307</v>
      </c>
      <c r="O533" s="11">
        <v>11.430769230769231</v>
      </c>
      <c r="P533" s="11">
        <v>43.730769230769234</v>
      </c>
      <c r="Q533" s="9">
        <v>7.6696153846153852</v>
      </c>
      <c r="R533" s="11">
        <v>46.884615384615387</v>
      </c>
      <c r="S533" s="6">
        <v>7.9307692307692301E-2</v>
      </c>
      <c r="T533" s="6">
        <v>1.6423076923076925E-3</v>
      </c>
      <c r="U533" s="6">
        <v>3.8461538461538471E-2</v>
      </c>
      <c r="V533" s="6">
        <v>1.7307692307692308</v>
      </c>
      <c r="W533" s="6">
        <v>1.8653846153846156</v>
      </c>
      <c r="X533" s="6">
        <v>76.461538461538467</v>
      </c>
      <c r="Y533" s="15">
        <v>3.2331182795698923E-2</v>
      </c>
      <c r="Z533" s="15">
        <v>2.6371428571428573E-2</v>
      </c>
      <c r="AA533" s="6">
        <v>0.41250000000000003</v>
      </c>
      <c r="AB533" s="6">
        <v>17.75</v>
      </c>
      <c r="AC533" s="6">
        <v>42.833333333333336</v>
      </c>
      <c r="AD533" s="6">
        <v>7.4625000000000012</v>
      </c>
      <c r="AE533" s="6">
        <v>43.5</v>
      </c>
      <c r="AF533" s="6">
        <v>2.4583333333333332E-2</v>
      </c>
      <c r="AG533" s="6">
        <v>1.25E-3</v>
      </c>
      <c r="AH533" s="6">
        <v>1.6750000000000001E-4</v>
      </c>
      <c r="AI533" s="6">
        <v>1.7083333333333333</v>
      </c>
      <c r="AJ533" s="6">
        <v>1.7916666666666663</v>
      </c>
      <c r="AK533">
        <v>62.416666666666664</v>
      </c>
      <c r="AL533">
        <v>1.3561538461538463E-3</v>
      </c>
      <c r="AM533">
        <v>0</v>
      </c>
    </row>
  </sheetData>
  <sheetProtection sheet="1" objects="1" scenarios="1"/>
  <autoFilter ref="H1:M533" xr:uid="{1881A386-EA10-4E79-9944-2769DF825AD6}"/>
  <mergeCells count="20">
    <mergeCell ref="AR1:AS1"/>
    <mergeCell ref="A17:C17"/>
    <mergeCell ref="A21:C21"/>
    <mergeCell ref="AO1:AP1"/>
    <mergeCell ref="A49:C49"/>
    <mergeCell ref="A53:C53"/>
    <mergeCell ref="D1:F1"/>
    <mergeCell ref="D9:F9"/>
    <mergeCell ref="D21:F21"/>
    <mergeCell ref="D25:F25"/>
    <mergeCell ref="A25:C25"/>
    <mergeCell ref="A29:C29"/>
    <mergeCell ref="A33:C33"/>
    <mergeCell ref="A37:C37"/>
    <mergeCell ref="A41:C41"/>
    <mergeCell ref="A45:C45"/>
    <mergeCell ref="A1:C1"/>
    <mergeCell ref="A5:C5"/>
    <mergeCell ref="A9:C9"/>
    <mergeCell ref="A13:C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 Description</vt:lpstr>
      <vt:lpstr>2) Instructions</vt:lpstr>
      <vt:lpstr>3) Assessment Tool</vt:lpstr>
      <vt:lpstr>4) Corrective Measures</vt:lpstr>
      <vt:lpstr>5) Centralized CMs</vt:lpstr>
      <vt:lpstr>6) De-Centralized CMs</vt:lpstr>
      <vt:lpstr>Centralized Treatment</vt:lpstr>
      <vt:lpstr>De-Centralzied Treatment</vt:lpstr>
      <vt:lpstr>Calculations</vt:lpstr>
      <vt:lpstr>Calculations (Max)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Levisky, Zack</dc:creator>
  <cp:lastModifiedBy>Levisky, Zack</cp:lastModifiedBy>
  <cp:lastPrinted>2025-05-01T16:53:22Z</cp:lastPrinted>
  <dcterms:created xsi:type="dcterms:W3CDTF">2024-03-04T18:26:47Z</dcterms:created>
  <dcterms:modified xsi:type="dcterms:W3CDTF">2025-08-14T11:28:15Z</dcterms:modified>
</cp:coreProperties>
</file>