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CT Calculator" sheetId="4" r:id="rId1"/>
    <sheet name="Log Reduction-Based" sheetId="3" r:id="rId2"/>
    <sheet name="Contact Volume Calculator" sheetId="1" r:id="rId3"/>
    <sheet name="Baffling Factor" sheetId="2" r:id="rId4"/>
  </sheets>
  <definedNames>
    <definedName name="_Order1" hidden="1">255</definedName>
    <definedName name="_Order2" hidden="1">255</definedName>
    <definedName name="solver_adj" localSheetId="1" hidden="1">'Log Reduction-Based'!$B$20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'Log Reduction-Based'!$B$39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1</definedName>
  </definedNames>
  <calcPr calcId="145621"/>
</workbook>
</file>

<file path=xl/calcChain.xml><?xml version="1.0" encoding="utf-8"?>
<calcChain xmlns="http://schemas.openxmlformats.org/spreadsheetml/2006/main">
  <c r="B46" i="1" l="1"/>
  <c r="B28" i="3"/>
  <c r="J46" i="1"/>
  <c r="B24" i="4" l="1"/>
  <c r="B23" i="4"/>
  <c r="B29" i="3"/>
  <c r="B30" i="3"/>
  <c r="B27" i="3"/>
  <c r="B34" i="3" s="1"/>
  <c r="B26" i="3"/>
  <c r="B33" i="3" s="1"/>
  <c r="J47" i="1"/>
  <c r="B6" i="1" s="1"/>
  <c r="F46" i="1"/>
  <c r="F47" i="1" s="1"/>
  <c r="B5" i="1" s="1"/>
  <c r="B47" i="1"/>
  <c r="B4" i="1" s="1"/>
  <c r="B19" i="1"/>
  <c r="B3" i="1" s="1"/>
  <c r="H9" i="1"/>
  <c r="H8" i="1"/>
  <c r="H7" i="1"/>
  <c r="H6" i="1"/>
  <c r="H5" i="1"/>
  <c r="H4" i="1"/>
  <c r="H3" i="1"/>
  <c r="B8" i="1" l="1"/>
  <c r="B13" i="3" s="1"/>
  <c r="B31" i="3" s="1"/>
  <c r="B38" i="3" s="1"/>
  <c r="B25" i="4"/>
  <c r="B10" i="4" l="1"/>
  <c r="B41" i="3"/>
  <c r="B40" i="3"/>
  <c r="B26" i="4" l="1"/>
  <c r="B27" i="4" s="1"/>
  <c r="B33" i="4" s="1"/>
  <c r="B28" i="4" l="1"/>
  <c r="B37" i="4" s="1"/>
  <c r="B32" i="4"/>
  <c r="B38" i="4" s="1"/>
</calcChain>
</file>

<file path=xl/sharedStrings.xml><?xml version="1.0" encoding="utf-8"?>
<sst xmlns="http://schemas.openxmlformats.org/spreadsheetml/2006/main" count="215" uniqueCount="107">
  <si>
    <t xml:space="preserve">Total </t>
  </si>
  <si>
    <t>Unit Conversions</t>
  </si>
  <si>
    <t>System Components</t>
  </si>
  <si>
    <t>Inputs</t>
  </si>
  <si>
    <t>Outputs</t>
  </si>
  <si>
    <t>Transmission Main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</si>
  <si>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</si>
  <si>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ft</t>
  </si>
  <si>
    <t>m</t>
  </si>
  <si>
    <t xml:space="preserve">Reaction Tank </t>
  </si>
  <si>
    <t>in</t>
  </si>
  <si>
    <t>mm</t>
  </si>
  <si>
    <t>Clearwell</t>
  </si>
  <si>
    <t>USGal</t>
  </si>
  <si>
    <t>Storage</t>
  </si>
  <si>
    <r>
      <t>ft</t>
    </r>
    <r>
      <rPr>
        <vertAlign val="superscript"/>
        <sz val="11"/>
        <rFont val="Calibri"/>
        <family val="2"/>
        <scheme val="minor"/>
      </rPr>
      <t>3</t>
    </r>
  </si>
  <si>
    <t>Other</t>
  </si>
  <si>
    <t>IGal</t>
  </si>
  <si>
    <t>Total Effective Volume</t>
  </si>
  <si>
    <r>
      <t>m</t>
    </r>
    <r>
      <rPr>
        <b/>
        <vertAlign val="superscript"/>
        <sz val="11"/>
        <rFont val="Calibri"/>
        <family val="2"/>
        <scheme val="minor"/>
      </rPr>
      <t>3</t>
    </r>
  </si>
  <si>
    <t>L</t>
  </si>
  <si>
    <t>Dimensions</t>
  </si>
  <si>
    <t>Pipe Diameter</t>
  </si>
  <si>
    <t>Pipe Length</t>
  </si>
  <si>
    <t>Volume</t>
  </si>
  <si>
    <t>Reaction Tank</t>
  </si>
  <si>
    <t xml:space="preserve">Storage* </t>
  </si>
  <si>
    <t>Shape ('x')</t>
  </si>
  <si>
    <t>Cylindrical</t>
  </si>
  <si>
    <t>Rectangular</t>
  </si>
  <si>
    <t>Height</t>
  </si>
  <si>
    <t>Length</t>
  </si>
  <si>
    <t>Width</t>
  </si>
  <si>
    <t>Diameter</t>
  </si>
  <si>
    <t>Baffling Factor</t>
  </si>
  <si>
    <t>Total Volume</t>
  </si>
  <si>
    <t>Effective Volume</t>
  </si>
  <si>
    <t>*after chlorination, before first user</t>
  </si>
  <si>
    <t>Inlet/Outlet</t>
  </si>
  <si>
    <t>Intra-basin Baffles</t>
  </si>
  <si>
    <t>Mixing</t>
  </si>
  <si>
    <t>Notes</t>
  </si>
  <si>
    <t xml:space="preserve">Schematic </t>
  </si>
  <si>
    <t>Single or multiple unbaffled inlets and outlets</t>
  </si>
  <si>
    <t>None</t>
  </si>
  <si>
    <t>Minimal</t>
  </si>
  <si>
    <t>Short circuiting and stagnation are likely to occur</t>
  </si>
  <si>
    <t>Single or multiple baffled inlets and/or outlets</t>
  </si>
  <si>
    <t>Some</t>
  </si>
  <si>
    <t>Moderate</t>
  </si>
  <si>
    <t>Perforated inlet baffle, outlet weir, perforated launders</t>
  </si>
  <si>
    <t>Serpentine, perforated</t>
  </si>
  <si>
    <t>Superior</t>
  </si>
  <si>
    <t>n/a</t>
  </si>
  <si>
    <t>Total</t>
  </si>
  <si>
    <t>Plug-flow</t>
  </si>
  <si>
    <t>Defaults</t>
  </si>
  <si>
    <t>Lpcd</t>
  </si>
  <si>
    <t>ENVC Inputs</t>
  </si>
  <si>
    <t>Giardia</t>
  </si>
  <si>
    <t>Viruses</t>
  </si>
  <si>
    <t>Population</t>
  </si>
  <si>
    <t>L/min</t>
  </si>
  <si>
    <t>User Inputs</t>
  </si>
  <si>
    <t>mg/L</t>
  </si>
  <si>
    <t>pH</t>
  </si>
  <si>
    <t>Temperature</t>
  </si>
  <si>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</si>
  <si>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>L/day</t>
  </si>
  <si>
    <t>Zhang (2005)</t>
  </si>
  <si>
    <t>min</t>
  </si>
  <si>
    <t>CT Required</t>
  </si>
  <si>
    <t>Compliance</t>
  </si>
  <si>
    <t xml:space="preserve">Calculation Method </t>
  </si>
  <si>
    <t>Title</t>
  </si>
  <si>
    <t>PRP - Gumbel</t>
  </si>
  <si>
    <t>Source</t>
  </si>
  <si>
    <t>Default per capita water use</t>
  </si>
  <si>
    <t>Year</t>
  </si>
  <si>
    <t>Population Range</t>
  </si>
  <si>
    <t>1,000 &lt;= P &lt;= 25,000</t>
  </si>
  <si>
    <t>Contact volume</t>
  </si>
  <si>
    <t>Variables</t>
  </si>
  <si>
    <t xml:space="preserve">P </t>
  </si>
  <si>
    <t>Per capita water use</t>
  </si>
  <si>
    <t>Equation</t>
  </si>
  <si>
    <t>Peak recorded water use</t>
  </si>
  <si>
    <t>Chlorine residual</t>
  </si>
  <si>
    <t>Average day flow</t>
  </si>
  <si>
    <t>Peaking factor</t>
  </si>
  <si>
    <t>Peak flow</t>
  </si>
  <si>
    <t>Effective contact time</t>
  </si>
  <si>
    <t>CT achieved</t>
  </si>
  <si>
    <t>Inactivation ratio</t>
  </si>
  <si>
    <t>log</t>
  </si>
  <si>
    <t>Disinfection Compliance Calculator</t>
  </si>
  <si>
    <r>
      <t>LR required (</t>
    </r>
    <r>
      <rPr>
        <i/>
        <sz val="11"/>
        <rFont val="Calibri"/>
        <family val="2"/>
        <scheme val="minor"/>
      </rPr>
      <t>Giardia</t>
    </r>
    <r>
      <rPr>
        <sz val="11"/>
        <rFont val="Calibri"/>
        <family val="2"/>
        <scheme val="minor"/>
      </rPr>
      <t>)</t>
    </r>
  </si>
  <si>
    <t>LR required (viruses)</t>
  </si>
  <si>
    <t>Peak recorded flow</t>
  </si>
  <si>
    <t>CT required</t>
  </si>
  <si>
    <t>Log reduction achieved by treatment</t>
  </si>
  <si>
    <t>CT = 6</t>
  </si>
  <si>
    <t>CT = 12</t>
  </si>
  <si>
    <t>Effective contact volume</t>
  </si>
  <si>
    <t xml:space="preserve">Log inactivation required </t>
  </si>
  <si>
    <t>Volume (known)</t>
  </si>
  <si>
    <t>Log Inactivation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</si>
</sst>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54">
    <xf numFmtId="0" fontId="0" fillId="0" borderId="0" xfId="0"/>
    <xf numFmtId="0" fontId="1" fillId="2" borderId="1" xfId="1" applyFont="1" applyFill="1" applyBorder="1" applyAlignment="1">
      <alignment horizontal="left"/>
    </xf>
    <xf numFmtId="0" fontId="2" fillId="2" borderId="2" xfId="1" applyFont="1" applyFill="1" applyBorder="1"/>
    <xf numFmtId="0" fontId="2" fillId="2" borderId="3" xfId="1" applyFont="1" applyFill="1" applyBorder="1"/>
    <xf numFmtId="0" fontId="4" fillId="0" borderId="0" xfId="1" applyFont="1"/>
    <xf numFmtId="0" fontId="5" fillId="3" borderId="4" xfId="1" applyFont="1" applyFill="1" applyBorder="1"/>
    <xf numFmtId="0" fontId="4" fillId="3" borderId="5" xfId="1" applyFont="1" applyFill="1" applyBorder="1"/>
    <xf numFmtId="0" fontId="4" fillId="3" borderId="6" xfId="1" applyFont="1" applyFill="1" applyBorder="1"/>
    <xf numFmtId="0" fontId="5" fillId="3" borderId="7" xfId="1" applyFont="1" applyFill="1" applyBorder="1" applyAlignment="1"/>
    <xf numFmtId="0" fontId="5" fillId="3" borderId="8" xfId="1" applyFont="1" applyFill="1" applyBorder="1" applyAlignment="1"/>
    <xf numFmtId="0" fontId="5" fillId="3" borderId="9" xfId="1" applyFont="1" applyFill="1" applyBorder="1" applyAlignment="1"/>
    <xf numFmtId="0" fontId="5" fillId="3" borderId="10" xfId="1" applyFont="1" applyFill="1" applyBorder="1" applyAlignment="1"/>
    <xf numFmtId="0" fontId="4" fillId="4" borderId="11" xfId="1" applyFont="1" applyFill="1" applyBorder="1" applyAlignment="1">
      <alignment horizontal="left"/>
    </xf>
    <xf numFmtId="164" fontId="4" fillId="5" borderId="0" xfId="2" applyNumberFormat="1" applyFont="1" applyFill="1" applyBorder="1" applyAlignment="1" applyProtection="1">
      <alignment horizontal="center"/>
      <protection locked="0"/>
    </xf>
    <xf numFmtId="0" fontId="4" fillId="4" borderId="12" xfId="1" applyFont="1" applyFill="1" applyBorder="1" applyAlignment="1">
      <alignment horizontal="center"/>
    </xf>
    <xf numFmtId="165" fontId="4" fillId="0" borderId="7" xfId="2" applyNumberFormat="1" applyFont="1" applyFill="1" applyBorder="1"/>
    <xf numFmtId="0" fontId="4" fillId="4" borderId="13" xfId="1" applyFont="1" applyFill="1" applyBorder="1"/>
    <xf numFmtId="164" fontId="4" fillId="5" borderId="9" xfId="2" applyNumberFormat="1" applyFont="1" applyFill="1" applyBorder="1" applyProtection="1">
      <protection locked="0"/>
    </xf>
    <xf numFmtId="0" fontId="4" fillId="4" borderId="14" xfId="1" applyFont="1" applyFill="1" applyBorder="1"/>
    <xf numFmtId="165" fontId="4" fillId="5" borderId="9" xfId="2" applyNumberFormat="1" applyFont="1" applyFill="1" applyBorder="1" applyProtection="1">
      <protection locked="0"/>
    </xf>
    <xf numFmtId="0" fontId="4" fillId="4" borderId="10" xfId="1" applyFont="1" applyFill="1" applyBorder="1"/>
    <xf numFmtId="43" fontId="4" fillId="5" borderId="9" xfId="2" applyNumberFormat="1" applyFont="1" applyFill="1" applyBorder="1" applyProtection="1">
      <protection locked="0"/>
    </xf>
    <xf numFmtId="164" fontId="4" fillId="5" borderId="0" xfId="2" applyNumberFormat="1" applyFont="1" applyFill="1" applyBorder="1" applyAlignment="1">
      <alignment horizontal="center"/>
    </xf>
    <xf numFmtId="164" fontId="5" fillId="3" borderId="16" xfId="2" applyNumberFormat="1" applyFont="1" applyFill="1" applyBorder="1" applyAlignment="1" applyProtection="1">
      <alignment horizontal="center"/>
      <protection locked="0"/>
    </xf>
    <xf numFmtId="0" fontId="5" fillId="3" borderId="17" xfId="1" applyFont="1" applyFill="1" applyBorder="1" applyAlignment="1">
      <alignment horizontal="center"/>
    </xf>
    <xf numFmtId="165" fontId="4" fillId="0" borderId="18" xfId="2" applyNumberFormat="1" applyFont="1" applyFill="1" applyBorder="1"/>
    <xf numFmtId="0" fontId="4" fillId="4" borderId="19" xfId="1" applyFont="1" applyFill="1" applyBorder="1"/>
    <xf numFmtId="165" fontId="4" fillId="5" borderId="20" xfId="2" applyNumberFormat="1" applyFont="1" applyFill="1" applyBorder="1" applyProtection="1">
      <protection locked="0"/>
    </xf>
    <xf numFmtId="0" fontId="4" fillId="4" borderId="21" xfId="1" applyFont="1" applyFill="1" applyBorder="1"/>
    <xf numFmtId="0" fontId="1" fillId="2" borderId="1" xfId="1" applyFont="1" applyFill="1" applyBorder="1"/>
    <xf numFmtId="0" fontId="5" fillId="3" borderId="4" xfId="1" applyFont="1" applyFill="1" applyBorder="1" applyAlignment="1">
      <alignment horizontal="left"/>
    </xf>
    <xf numFmtId="0" fontId="5" fillId="3" borderId="15" xfId="1" applyFont="1" applyFill="1" applyBorder="1" applyAlignment="1">
      <alignment horizontal="left"/>
    </xf>
    <xf numFmtId="0" fontId="1" fillId="2" borderId="2" xfId="1" applyFont="1" applyFill="1" applyBorder="1"/>
    <xf numFmtId="0" fontId="1" fillId="2" borderId="3" xfId="1" applyFont="1" applyFill="1" applyBorder="1"/>
    <xf numFmtId="0" fontId="5" fillId="3" borderId="4" xfId="1" applyFont="1" applyFill="1" applyBorder="1" applyAlignment="1">
      <alignment wrapText="1"/>
    </xf>
    <xf numFmtId="0" fontId="8" fillId="4" borderId="12" xfId="1" quotePrefix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4" fillId="4" borderId="18" xfId="1" applyFont="1" applyFill="1" applyBorder="1" applyAlignment="1">
      <alignment horizontal="left"/>
    </xf>
    <xf numFmtId="0" fontId="4" fillId="4" borderId="21" xfId="1" quotePrefix="1" applyFont="1" applyFill="1" applyBorder="1"/>
    <xf numFmtId="0" fontId="4" fillId="3" borderId="23" xfId="1" applyFont="1" applyFill="1" applyBorder="1"/>
    <xf numFmtId="0" fontId="4" fillId="4" borderId="21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left"/>
    </xf>
    <xf numFmtId="0" fontId="5" fillId="4" borderId="18" xfId="1" applyFont="1" applyFill="1" applyBorder="1" applyAlignment="1">
      <alignment horizontal="left"/>
    </xf>
    <xf numFmtId="165" fontId="4" fillId="4" borderId="19" xfId="2" applyNumberFormat="1" applyFont="1" applyFill="1" applyBorder="1"/>
    <xf numFmtId="0" fontId="5" fillId="4" borderId="21" xfId="1" applyFont="1" applyFill="1" applyBorder="1" applyAlignment="1">
      <alignment horizontal="center"/>
    </xf>
    <xf numFmtId="0" fontId="4" fillId="0" borderId="22" xfId="1" applyFont="1" applyBorder="1"/>
    <xf numFmtId="0" fontId="9" fillId="0" borderId="0" xfId="1" applyFont="1" applyAlignment="1">
      <alignment horizontal="center"/>
    </xf>
    <xf numFmtId="0" fontId="3" fillId="0" borderId="0" xfId="1"/>
    <xf numFmtId="0" fontId="5" fillId="6" borderId="4" xfId="1" applyFont="1" applyFill="1" applyBorder="1"/>
    <xf numFmtId="0" fontId="4" fillId="6" borderId="5" xfId="1" applyFont="1" applyFill="1" applyBorder="1"/>
    <xf numFmtId="0" fontId="4" fillId="6" borderId="6" xfId="1" applyFont="1" applyFill="1" applyBorder="1"/>
    <xf numFmtId="0" fontId="5" fillId="4" borderId="11" xfId="1" applyFont="1" applyFill="1" applyBorder="1"/>
    <xf numFmtId="0" fontId="4" fillId="4" borderId="0" xfId="1" applyFont="1" applyFill="1" applyBorder="1"/>
    <xf numFmtId="0" fontId="4" fillId="4" borderId="12" xfId="1" applyFont="1" applyFill="1" applyBorder="1"/>
    <xf numFmtId="0" fontId="4" fillId="4" borderId="11" xfId="1" applyFont="1" applyFill="1" applyBorder="1"/>
    <xf numFmtId="0" fontId="4" fillId="7" borderId="26" xfId="1" applyFont="1" applyFill="1" applyBorder="1"/>
    <xf numFmtId="0" fontId="8" fillId="4" borderId="11" xfId="1" applyFont="1" applyFill="1" applyBorder="1" applyAlignment="1">
      <alignment horizontal="right"/>
    </xf>
    <xf numFmtId="165" fontId="4" fillId="7" borderId="26" xfId="2" applyNumberFormat="1" applyFont="1" applyFill="1" applyBorder="1"/>
    <xf numFmtId="0" fontId="4" fillId="6" borderId="23" xfId="1" applyFont="1" applyFill="1" applyBorder="1"/>
    <xf numFmtId="165" fontId="0" fillId="4" borderId="0" xfId="2" applyNumberFormat="1" applyFont="1" applyFill="1" applyBorder="1"/>
    <xf numFmtId="165" fontId="4" fillId="4" borderId="0" xfId="2" applyNumberFormat="1" applyFont="1" applyFill="1" applyBorder="1"/>
    <xf numFmtId="0" fontId="5" fillId="4" borderId="12" xfId="1" applyFont="1" applyFill="1" applyBorder="1"/>
    <xf numFmtId="43" fontId="5" fillId="4" borderId="0" xfId="1" applyNumberFormat="1" applyFont="1" applyFill="1" applyBorder="1"/>
    <xf numFmtId="0" fontId="11" fillId="4" borderId="11" xfId="1" applyFont="1" applyFill="1" applyBorder="1" applyAlignment="1">
      <alignment horizontal="right"/>
    </xf>
    <xf numFmtId="0" fontId="11" fillId="4" borderId="18" xfId="1" applyFont="1" applyFill="1" applyBorder="1" applyAlignment="1">
      <alignment horizontal="right"/>
    </xf>
    <xf numFmtId="43" fontId="5" fillId="4" borderId="19" xfId="1" applyNumberFormat="1" applyFont="1" applyFill="1" applyBorder="1"/>
    <xf numFmtId="0" fontId="5" fillId="4" borderId="21" xfId="1" applyFont="1" applyFill="1" applyBorder="1"/>
    <xf numFmtId="0" fontId="8" fillId="0" borderId="0" xfId="1" applyFont="1" applyAlignment="1">
      <alignment horizontal="right"/>
    </xf>
    <xf numFmtId="164" fontId="4" fillId="0" borderId="0" xfId="1" applyNumberFormat="1" applyFont="1"/>
    <xf numFmtId="0" fontId="12" fillId="0" borderId="0" xfId="1" applyFont="1"/>
    <xf numFmtId="0" fontId="10" fillId="2" borderId="0" xfId="1" applyFont="1" applyFill="1" applyAlignment="1">
      <alignment horizontal="center"/>
    </xf>
    <xf numFmtId="0" fontId="5" fillId="4" borderId="1" xfId="1" applyFont="1" applyFill="1" applyBorder="1"/>
    <xf numFmtId="0" fontId="4" fillId="4" borderId="2" xfId="1" applyFont="1" applyFill="1" applyBorder="1" applyAlignment="1">
      <alignment horizontal="left"/>
    </xf>
    <xf numFmtId="0" fontId="4" fillId="4" borderId="3" xfId="1" applyFont="1" applyFill="1" applyBorder="1"/>
    <xf numFmtId="0" fontId="4" fillId="4" borderId="0" xfId="1" applyFont="1" applyFill="1" applyBorder="1" applyAlignment="1">
      <alignment horizontal="left"/>
    </xf>
    <xf numFmtId="0" fontId="4" fillId="4" borderId="18" xfId="1" applyFont="1" applyFill="1" applyBorder="1"/>
    <xf numFmtId="0" fontId="8" fillId="4" borderId="0" xfId="1" applyFont="1" applyFill="1" applyBorder="1" applyAlignment="1">
      <alignment horizontal="left"/>
    </xf>
    <xf numFmtId="0" fontId="12" fillId="4" borderId="0" xfId="1" applyFont="1" applyFill="1" applyBorder="1"/>
    <xf numFmtId="0" fontId="8" fillId="4" borderId="12" xfId="1" applyFont="1" applyFill="1" applyBorder="1"/>
    <xf numFmtId="0" fontId="12" fillId="3" borderId="5" xfId="1" applyFont="1" applyFill="1" applyBorder="1"/>
    <xf numFmtId="0" fontId="5" fillId="4" borderId="18" xfId="1" applyFont="1" applyFill="1" applyBorder="1"/>
    <xf numFmtId="164" fontId="4" fillId="4" borderId="0" xfId="2" applyNumberFormat="1" applyFont="1" applyFill="1" applyBorder="1"/>
    <xf numFmtId="164" fontId="4" fillId="4" borderId="19" xfId="2" applyNumberFormat="1" applyFont="1" applyFill="1" applyBorder="1"/>
    <xf numFmtId="164" fontId="5" fillId="3" borderId="5" xfId="1" applyNumberFormat="1" applyFont="1" applyFill="1" applyBorder="1"/>
    <xf numFmtId="0" fontId="5" fillId="3" borderId="6" xfId="1" applyFont="1" applyFill="1" applyBorder="1"/>
    <xf numFmtId="0" fontId="8" fillId="4" borderId="18" xfId="1" applyFont="1" applyFill="1" applyBorder="1" applyAlignment="1">
      <alignment horizontal="right"/>
    </xf>
    <xf numFmtId="164" fontId="4" fillId="3" borderId="23" xfId="2" applyNumberFormat="1" applyFont="1" applyFill="1" applyBorder="1"/>
    <xf numFmtId="164" fontId="5" fillId="4" borderId="19" xfId="2" applyNumberFormat="1" applyFont="1" applyFill="1" applyBorder="1" applyAlignment="1">
      <alignment horizontal="center"/>
    </xf>
    <xf numFmtId="165" fontId="4" fillId="3" borderId="27" xfId="2" applyNumberFormat="1" applyFont="1" applyFill="1" applyBorder="1"/>
    <xf numFmtId="164" fontId="4" fillId="3" borderId="27" xfId="2" applyNumberFormat="1" applyFont="1" applyFill="1" applyBorder="1"/>
    <xf numFmtId="165" fontId="4" fillId="3" borderId="28" xfId="2" applyNumberFormat="1" applyFont="1" applyFill="1" applyBorder="1"/>
    <xf numFmtId="165" fontId="4" fillId="3" borderId="29" xfId="2" applyNumberFormat="1" applyFont="1" applyFill="1" applyBorder="1"/>
    <xf numFmtId="164" fontId="5" fillId="3" borderId="27" xfId="1" applyNumberFormat="1" applyFont="1" applyFill="1" applyBorder="1"/>
    <xf numFmtId="43" fontId="5" fillId="3" borderId="27" xfId="1" applyNumberFormat="1" applyFont="1" applyFill="1" applyBorder="1"/>
    <xf numFmtId="0" fontId="4" fillId="0" borderId="0" xfId="1" applyFont="1" applyFill="1" applyBorder="1"/>
    <xf numFmtId="164" fontId="5" fillId="4" borderId="0" xfId="1" applyNumberFormat="1" applyFont="1" applyFill="1" applyBorder="1"/>
    <xf numFmtId="0" fontId="5" fillId="3" borderId="30" xfId="1" applyFont="1" applyFill="1" applyBorder="1" applyAlignment="1">
      <alignment horizontal="left"/>
    </xf>
    <xf numFmtId="0" fontId="4" fillId="3" borderId="14" xfId="1" applyFont="1" applyFill="1" applyBorder="1"/>
    <xf numFmtId="165" fontId="4" fillId="0" borderId="26" xfId="2" applyNumberFormat="1" applyFont="1" applyFill="1" applyBorder="1"/>
    <xf numFmtId="0" fontId="4" fillId="0" borderId="26" xfId="1" applyFont="1" applyFill="1" applyBorder="1"/>
    <xf numFmtId="164" fontId="5" fillId="3" borderId="27" xfId="2" applyNumberFormat="1" applyFont="1" applyFill="1" applyBorder="1" applyAlignment="1">
      <alignment horizontal="center"/>
    </xf>
    <xf numFmtId="0" fontId="4" fillId="4" borderId="12" xfId="1" quotePrefix="1" applyFont="1" applyFill="1" applyBorder="1"/>
    <xf numFmtId="165" fontId="4" fillId="3" borderId="0" xfId="2" applyNumberFormat="1" applyFont="1" applyFill="1" applyBorder="1"/>
    <xf numFmtId="0" fontId="4" fillId="3" borderId="12" xfId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0" fontId="5" fillId="4" borderId="11" xfId="1" applyFont="1" applyFill="1" applyBorder="1" applyAlignment="1">
      <alignment wrapText="1"/>
    </xf>
    <xf numFmtId="0" fontId="4" fillId="4" borderId="12" xfId="1" applyFont="1" applyFill="1" applyBorder="1" applyAlignment="1">
      <alignment horizontal="left" wrapText="1"/>
    </xf>
    <xf numFmtId="0" fontId="4" fillId="4" borderId="0" xfId="1" applyFont="1" applyFill="1" applyBorder="1" applyAlignment="1">
      <alignment horizontal="left" wrapText="1"/>
    </xf>
    <xf numFmtId="0" fontId="5" fillId="4" borderId="12" xfId="1" applyFont="1" applyFill="1" applyBorder="1" applyAlignment="1">
      <alignment horizontal="center"/>
    </xf>
    <xf numFmtId="165" fontId="4" fillId="3" borderId="23" xfId="2" applyNumberFormat="1" applyFont="1" applyFill="1" applyBorder="1"/>
    <xf numFmtId="0" fontId="4" fillId="3" borderId="14" xfId="1" applyFont="1" applyFill="1" applyBorder="1" applyAlignment="1">
      <alignment horizontal="center"/>
    </xf>
    <xf numFmtId="165" fontId="4" fillId="4" borderId="24" xfId="2" applyNumberFormat="1" applyFont="1" applyFill="1" applyBorder="1"/>
    <xf numFmtId="0" fontId="4" fillId="4" borderId="25" xfId="1" applyFont="1" applyFill="1" applyBorder="1" applyAlignment="1">
      <alignment horizontal="center"/>
    </xf>
    <xf numFmtId="165" fontId="5" fillId="3" borderId="27" xfId="2" applyNumberFormat="1" applyFont="1" applyFill="1" applyBorder="1" applyAlignment="1" applyProtection="1">
      <alignment horizontal="center"/>
      <protection locked="0"/>
    </xf>
    <xf numFmtId="165" fontId="4" fillId="0" borderId="26" xfId="2" applyNumberFormat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43" fontId="5" fillId="4" borderId="19" xfId="2" applyFont="1" applyFill="1" applyBorder="1" applyAlignment="1" applyProtection="1">
      <alignment horizontal="center"/>
      <protection locked="0"/>
    </xf>
    <xf numFmtId="165" fontId="4" fillId="3" borderId="5" xfId="2" applyNumberFormat="1" applyFont="1" applyFill="1" applyBorder="1" applyAlignment="1">
      <alignment horizontal="center"/>
    </xf>
    <xf numFmtId="43" fontId="5" fillId="3" borderId="27" xfId="2" applyFont="1" applyFill="1" applyBorder="1" applyAlignment="1" applyProtection="1">
      <alignment horizontal="center"/>
      <protection locked="0"/>
    </xf>
    <xf numFmtId="0" fontId="4" fillId="4" borderId="31" xfId="1" applyFont="1" applyFill="1" applyBorder="1" applyAlignment="1">
      <alignment horizontal="left"/>
    </xf>
    <xf numFmtId="165" fontId="4" fillId="4" borderId="24" xfId="2" applyNumberFormat="1" applyFont="1" applyFill="1" applyBorder="1" applyAlignment="1">
      <alignment horizontal="center"/>
    </xf>
    <xf numFmtId="43" fontId="5" fillId="0" borderId="0" xfId="2" applyFont="1" applyFill="1" applyBorder="1" applyAlignment="1" applyProtection="1">
      <alignment horizontal="center"/>
      <protection locked="0"/>
    </xf>
    <xf numFmtId="0" fontId="5" fillId="0" borderId="0" xfId="1" applyFont="1" applyFill="1" applyBorder="1" applyAlignment="1">
      <alignment horizontal="center"/>
    </xf>
    <xf numFmtId="0" fontId="12" fillId="0" borderId="22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" fillId="3" borderId="2" xfId="1" applyFont="1" applyFill="1" applyBorder="1"/>
    <xf numFmtId="0" fontId="1" fillId="3" borderId="3" xfId="1" applyFont="1" applyFill="1" applyBorder="1"/>
    <xf numFmtId="0" fontId="1" fillId="4" borderId="31" xfId="1" applyFont="1" applyFill="1" applyBorder="1"/>
    <xf numFmtId="0" fontId="1" fillId="4" borderId="24" xfId="1" applyFont="1" applyFill="1" applyBorder="1"/>
    <xf numFmtId="0" fontId="1" fillId="4" borderId="25" xfId="1" applyFont="1" applyFill="1" applyBorder="1"/>
    <xf numFmtId="0" fontId="1" fillId="4" borderId="11" xfId="1" applyFont="1" applyFill="1" applyBorder="1"/>
    <xf numFmtId="0" fontId="1" fillId="4" borderId="18" xfId="1" applyFont="1" applyFill="1" applyBorder="1"/>
    <xf numFmtId="0" fontId="1" fillId="4" borderId="19" xfId="1" applyFont="1" applyFill="1" applyBorder="1"/>
    <xf numFmtId="0" fontId="1" fillId="4" borderId="21" xfId="1" applyFont="1" applyFill="1" applyBorder="1"/>
    <xf numFmtId="0" fontId="5" fillId="3" borderId="1" xfId="1" applyFont="1" applyFill="1" applyBorder="1"/>
    <xf numFmtId="0" fontId="4" fillId="5" borderId="0" xfId="1" applyFont="1" applyFill="1" applyBorder="1"/>
    <xf numFmtId="164" fontId="5" fillId="3" borderId="27" xfId="2" applyNumberFormat="1" applyFont="1" applyFill="1" applyBorder="1" applyAlignment="1" applyProtection="1">
      <alignment horizontal="center"/>
      <protection locked="0"/>
    </xf>
    <xf numFmtId="164" fontId="4" fillId="0" borderId="26" xfId="2" applyNumberFormat="1" applyFont="1" applyFill="1" applyBorder="1" applyAlignment="1">
      <alignment horizontal="center"/>
    </xf>
    <xf numFmtId="164" fontId="4" fillId="0" borderId="26" xfId="2" applyNumberFormat="1" applyFont="1" applyFill="1" applyBorder="1"/>
    <xf numFmtId="0" fontId="10" fillId="2" borderId="19" xfId="1" applyFont="1" applyFill="1" applyBorder="1" applyAlignment="1">
      <alignment horizontal="left"/>
    </xf>
    <xf numFmtId="0" fontId="10" fillId="2" borderId="15" xfId="1" applyFont="1" applyFill="1" applyBorder="1" applyAlignment="1">
      <alignment horizontal="center"/>
    </xf>
    <xf numFmtId="0" fontId="10" fillId="2" borderId="16" xfId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/>
    </xf>
    <xf numFmtId="0" fontId="12" fillId="4" borderId="19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left"/>
    </xf>
    <xf numFmtId="0" fontId="10" fillId="2" borderId="16" xfId="1" applyFont="1" applyFill="1" applyBorder="1" applyAlignment="1">
      <alignment horizontal="left"/>
    </xf>
    <xf numFmtId="0" fontId="10" fillId="2" borderId="17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left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8</xdr:row>
      <xdr:rowOff>47625</xdr:rowOff>
    </xdr:from>
    <xdr:to>
      <xdr:col>5</xdr:col>
      <xdr:colOff>1133475</xdr:colOff>
      <xdr:row>10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924425" y="1676400"/>
          <a:ext cx="1057275" cy="523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134787</xdr:colOff>
      <xdr:row>4</xdr:row>
      <xdr:rowOff>198228</xdr:rowOff>
    </xdr:from>
    <xdr:to>
      <xdr:col>5</xdr:col>
      <xdr:colOff>1707311</xdr:colOff>
      <xdr:row>4</xdr:row>
      <xdr:rowOff>772784</xdr:rowOff>
    </xdr:to>
    <xdr:grpSp>
      <xdr:nvGrpSpPr>
        <xdr:cNvPr id="18" name="Group 17"/>
        <xdr:cNvGrpSpPr/>
      </xdr:nvGrpSpPr>
      <xdr:grpSpPr>
        <a:xfrm>
          <a:off x="6496999" y="3434286"/>
          <a:ext cx="1572524" cy="574556"/>
          <a:chOff x="6874174" y="297072"/>
          <a:chExt cx="1985872" cy="670883"/>
        </a:xfrm>
      </xdr:grpSpPr>
      <xdr:cxnSp macro="">
        <xdr:nvCxnSpPr>
          <xdr:cNvPr id="19" name="Straight Arrow Connector 18"/>
          <xdr:cNvCxnSpPr/>
        </xdr:nvCxnSpPr>
        <xdr:spPr>
          <a:xfrm rot="21540000">
            <a:off x="6874174" y="655968"/>
            <a:ext cx="575094" cy="8986"/>
          </a:xfrm>
          <a:prstGeom prst="straightConnector1">
            <a:avLst/>
          </a:prstGeom>
          <a:ln w="19050">
            <a:solidFill>
              <a:schemeClr val="tx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Flowchart: Direct Access Storage 19"/>
          <xdr:cNvSpPr/>
        </xdr:nvSpPr>
        <xdr:spPr>
          <a:xfrm>
            <a:off x="7107086" y="297072"/>
            <a:ext cx="1413294" cy="670883"/>
          </a:xfrm>
          <a:prstGeom prst="flowChartMagneticDrum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21" name="Straight Arrow Connector 20"/>
          <xdr:cNvCxnSpPr/>
        </xdr:nvCxnSpPr>
        <xdr:spPr>
          <a:xfrm rot="21540000">
            <a:off x="8284952" y="646980"/>
            <a:ext cx="575094" cy="8986"/>
          </a:xfrm>
          <a:prstGeom prst="straightConnector1">
            <a:avLst/>
          </a:prstGeom>
          <a:ln w="19050">
            <a:solidFill>
              <a:schemeClr val="tx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1058962</xdr:colOff>
      <xdr:row>3</xdr:row>
      <xdr:rowOff>566161</xdr:rowOff>
    </xdr:from>
    <xdr:to>
      <xdr:col>5</xdr:col>
      <xdr:colOff>1169717</xdr:colOff>
      <xdr:row>3</xdr:row>
      <xdr:rowOff>725575</xdr:rowOff>
    </xdr:to>
    <xdr:sp macro="" textlink="">
      <xdr:nvSpPr>
        <xdr:cNvPr id="22" name="Curved Left Arrow 21"/>
        <xdr:cNvSpPr/>
      </xdr:nvSpPr>
      <xdr:spPr>
        <a:xfrm>
          <a:off x="7431187" y="2775961"/>
          <a:ext cx="110755" cy="159414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94143</xdr:colOff>
      <xdr:row>3</xdr:row>
      <xdr:rowOff>116293</xdr:rowOff>
    </xdr:from>
    <xdr:to>
      <xdr:col>5</xdr:col>
      <xdr:colOff>1821933</xdr:colOff>
      <xdr:row>3</xdr:row>
      <xdr:rowOff>930349</xdr:rowOff>
    </xdr:to>
    <xdr:grpSp>
      <xdr:nvGrpSpPr>
        <xdr:cNvPr id="23" name="Group 22"/>
        <xdr:cNvGrpSpPr/>
      </xdr:nvGrpSpPr>
      <xdr:grpSpPr>
        <a:xfrm>
          <a:off x="6456355" y="2338793"/>
          <a:ext cx="1727790" cy="814056"/>
          <a:chOff x="7365261" y="5080767"/>
          <a:chExt cx="2431091" cy="1219151"/>
        </a:xfrm>
      </xdr:grpSpPr>
      <xdr:sp macro="" textlink="">
        <xdr:nvSpPr>
          <xdr:cNvPr id="24" name="Right Arrow 23"/>
          <xdr:cNvSpPr/>
        </xdr:nvSpPr>
        <xdr:spPr>
          <a:xfrm>
            <a:off x="7365261" y="5654084"/>
            <a:ext cx="326729" cy="45719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grpSp>
        <xdr:nvGrpSpPr>
          <xdr:cNvPr id="25" name="Group 68"/>
          <xdr:cNvGrpSpPr/>
        </xdr:nvGrpSpPr>
        <xdr:grpSpPr>
          <a:xfrm>
            <a:off x="7515200" y="5080767"/>
            <a:ext cx="2095480" cy="1219151"/>
            <a:chOff x="7515200" y="5080767"/>
            <a:chExt cx="2095480" cy="1219151"/>
          </a:xfrm>
        </xdr:grpSpPr>
        <xdr:grpSp>
          <xdr:nvGrpSpPr>
            <xdr:cNvPr id="27" name="Group 57"/>
            <xdr:cNvGrpSpPr/>
          </xdr:nvGrpSpPr>
          <xdr:grpSpPr>
            <a:xfrm>
              <a:off x="7515200" y="5080767"/>
              <a:ext cx="2095480" cy="1219151"/>
              <a:chOff x="7619999" y="4564811"/>
              <a:chExt cx="2093704" cy="1222076"/>
            </a:xfrm>
          </xdr:grpSpPr>
          <xdr:grpSp>
            <xdr:nvGrpSpPr>
              <xdr:cNvPr id="31" name="Group 56"/>
              <xdr:cNvGrpSpPr/>
            </xdr:nvGrpSpPr>
            <xdr:grpSpPr>
              <a:xfrm>
                <a:off x="7619999" y="4573796"/>
                <a:ext cx="2093704" cy="1213091"/>
                <a:chOff x="7619999" y="4573796"/>
                <a:chExt cx="2093704" cy="1213091"/>
              </a:xfrm>
            </xdr:grpSpPr>
            <xdr:sp macro="" textlink="">
              <xdr:nvSpPr>
                <xdr:cNvPr id="35" name="Parallelogram 34"/>
                <xdr:cNvSpPr/>
              </xdr:nvSpPr>
              <xdr:spPr>
                <a:xfrm>
                  <a:off x="7970447" y="4573798"/>
                  <a:ext cx="1743256" cy="844670"/>
                </a:xfrm>
                <a:prstGeom prst="parallelogram">
                  <a:avLst>
                    <a:gd name="adj" fmla="val 0"/>
                  </a:avLst>
                </a:prstGeom>
              </xdr:spPr>
              <xdr:style>
                <a:lnRef idx="1">
                  <a:schemeClr val="accent1"/>
                </a:lnRef>
                <a:fillRef idx="2">
                  <a:schemeClr val="accent1"/>
                </a:fillRef>
                <a:effectRef idx="1">
                  <a:schemeClr val="accent1"/>
                </a:effectRef>
                <a:fontRef idx="minor">
                  <a:schemeClr val="dk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/>
                </a:p>
              </xdr:txBody>
            </xdr:sp>
            <xdr:grpSp>
              <xdr:nvGrpSpPr>
                <xdr:cNvPr id="36" name="Group 55"/>
                <xdr:cNvGrpSpPr/>
              </xdr:nvGrpSpPr>
              <xdr:grpSpPr>
                <a:xfrm>
                  <a:off x="7619999" y="4573796"/>
                  <a:ext cx="2084717" cy="1213091"/>
                  <a:chOff x="7619999" y="4573796"/>
                  <a:chExt cx="2084717" cy="1213091"/>
                </a:xfrm>
              </xdr:grpSpPr>
              <xdr:sp macro="" textlink="">
                <xdr:nvSpPr>
                  <xdr:cNvPr id="37" name="Cube 35"/>
                  <xdr:cNvSpPr/>
                </xdr:nvSpPr>
                <xdr:spPr>
                  <a:xfrm>
                    <a:off x="7619999" y="5418467"/>
                    <a:ext cx="2084717" cy="368420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38" name="Cube 37"/>
                  <xdr:cNvSpPr/>
                </xdr:nvSpPr>
                <xdr:spPr>
                  <a:xfrm>
                    <a:off x="9129622" y="4663655"/>
                    <a:ext cx="359435" cy="1006416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39" name="Cube 38"/>
                  <xdr:cNvSpPr/>
                </xdr:nvSpPr>
                <xdr:spPr>
                  <a:xfrm>
                    <a:off x="7853632" y="4663655"/>
                    <a:ext cx="359435" cy="1006416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40" name="Cube 39"/>
                  <xdr:cNvSpPr/>
                </xdr:nvSpPr>
                <xdr:spPr>
                  <a:xfrm>
                    <a:off x="8240025" y="4708584"/>
                    <a:ext cx="116814" cy="952502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41" name="Cube 40"/>
                  <xdr:cNvSpPr/>
                </xdr:nvSpPr>
                <xdr:spPr>
                  <a:xfrm>
                    <a:off x="8392783" y="4584396"/>
                    <a:ext cx="112094" cy="905959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42" name="Cube 41"/>
                  <xdr:cNvSpPr/>
                </xdr:nvSpPr>
                <xdr:spPr>
                  <a:xfrm>
                    <a:off x="8500613" y="4690612"/>
                    <a:ext cx="116815" cy="898587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43" name="Cube 42"/>
                  <xdr:cNvSpPr/>
                </xdr:nvSpPr>
                <xdr:spPr>
                  <a:xfrm>
                    <a:off x="8851062" y="4573796"/>
                    <a:ext cx="134786" cy="916559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44" name="Cube 43"/>
                  <xdr:cNvSpPr/>
                </xdr:nvSpPr>
                <xdr:spPr>
                  <a:xfrm>
                    <a:off x="8671343" y="4681627"/>
                    <a:ext cx="143773" cy="970474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45" name="Cube 44"/>
                  <xdr:cNvSpPr/>
                </xdr:nvSpPr>
                <xdr:spPr>
                  <a:xfrm>
                    <a:off x="8931934" y="4762501"/>
                    <a:ext cx="116816" cy="817713"/>
                  </a:xfrm>
                  <a:prstGeom prst="cube">
                    <a:avLst>
                      <a:gd name="adj" fmla="val 65953"/>
                    </a:avLst>
                  </a:prstGeom>
                  <a:solidFill>
                    <a:schemeClr val="accent1">
                      <a:lumMod val="40000"/>
                      <a:lumOff val="60000"/>
                    </a:schemeClr>
                  </a:solidFill>
                  <a:ln w="12700">
                    <a:solidFill>
                      <a:schemeClr val="tx2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</xdr:grpSp>
          </xdr:grpSp>
          <xdr:sp macro="" textlink="">
            <xdr:nvSpPr>
              <xdr:cNvPr id="32" name="Parallelogram 31"/>
              <xdr:cNvSpPr/>
            </xdr:nvSpPr>
            <xdr:spPr>
              <a:xfrm>
                <a:off x="7628986" y="4789458"/>
                <a:ext cx="1824127" cy="871629"/>
              </a:xfrm>
              <a:prstGeom prst="parallelogram">
                <a:avLst>
                  <a:gd name="adj" fmla="val 0"/>
                </a:avLst>
              </a:prstGeom>
              <a:noFill/>
            </xdr:spPr>
            <xdr:style>
              <a:lnRef idx="1">
                <a:schemeClr val="accent1"/>
              </a:lnRef>
              <a:fillRef idx="2">
                <a:schemeClr val="accent1"/>
              </a:fillRef>
              <a:effectRef idx="1">
                <a:schemeClr val="accent1"/>
              </a:effectRef>
              <a:fontRef idx="minor">
                <a:schemeClr val="dk1"/>
              </a:fontRef>
            </xdr:style>
            <xdr:txBody>
              <a:bodyPr vertOverflow="clip" rtlCol="0" anchor="ctr"/>
              <a:lstStyle/>
              <a:p>
                <a:pPr algn="ctr"/>
                <a:endParaRPr lang="en-US" sz="1100"/>
              </a:p>
            </xdr:txBody>
          </xdr:sp>
          <xdr:cxnSp macro="">
            <xdr:nvCxnSpPr>
              <xdr:cNvPr id="33" name="Straight Connector 32"/>
              <xdr:cNvCxnSpPr/>
            </xdr:nvCxnSpPr>
            <xdr:spPr>
              <a:xfrm flipV="1">
                <a:off x="9444127" y="4564811"/>
                <a:ext cx="269576" cy="251604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4" name="Straight Connector 33"/>
              <xdr:cNvCxnSpPr/>
            </xdr:nvCxnSpPr>
            <xdr:spPr>
              <a:xfrm flipV="1">
                <a:off x="7646957" y="4573797"/>
                <a:ext cx="332477" cy="20667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8" name="Curved Right Arrow 27"/>
            <xdr:cNvSpPr/>
          </xdr:nvSpPr>
          <xdr:spPr>
            <a:xfrm>
              <a:off x="8019034" y="5715001"/>
              <a:ext cx="82754" cy="188284"/>
            </a:xfrm>
            <a:prstGeom prst="curvedRight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9" name="Curved Down Arrow 28"/>
            <xdr:cNvSpPr/>
          </xdr:nvSpPr>
          <xdr:spPr>
            <a:xfrm>
              <a:off x="7819361" y="5161221"/>
              <a:ext cx="254738" cy="110756"/>
            </a:xfrm>
            <a:prstGeom prst="curved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0" name="Curved Down Arrow 29"/>
            <xdr:cNvSpPr/>
          </xdr:nvSpPr>
          <xdr:spPr>
            <a:xfrm>
              <a:off x="9085743" y="5166094"/>
              <a:ext cx="254738" cy="110756"/>
            </a:xfrm>
            <a:prstGeom prst="curved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6" name="Right Arrow 25"/>
          <xdr:cNvSpPr/>
        </xdr:nvSpPr>
        <xdr:spPr>
          <a:xfrm>
            <a:off x="9469623" y="5698387"/>
            <a:ext cx="326729" cy="45719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1077293</xdr:colOff>
      <xdr:row>3</xdr:row>
      <xdr:rowOff>591148</xdr:rowOff>
    </xdr:from>
    <xdr:to>
      <xdr:col>5</xdr:col>
      <xdr:colOff>1185124</xdr:colOff>
      <xdr:row>3</xdr:row>
      <xdr:rowOff>756830</xdr:rowOff>
    </xdr:to>
    <xdr:sp macro="" textlink="">
      <xdr:nvSpPr>
        <xdr:cNvPr id="46" name="Curved Left Arrow 45"/>
        <xdr:cNvSpPr/>
      </xdr:nvSpPr>
      <xdr:spPr>
        <a:xfrm>
          <a:off x="7449518" y="2800948"/>
          <a:ext cx="107831" cy="165682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279779</xdr:colOff>
      <xdr:row>1</xdr:row>
      <xdr:rowOff>86590</xdr:rowOff>
    </xdr:from>
    <xdr:to>
      <xdr:col>5</xdr:col>
      <xdr:colOff>1744189</xdr:colOff>
      <xdr:row>1</xdr:row>
      <xdr:rowOff>921574</xdr:rowOff>
    </xdr:to>
    <xdr:grpSp>
      <xdr:nvGrpSpPr>
        <xdr:cNvPr id="47" name="Group 46"/>
        <xdr:cNvGrpSpPr/>
      </xdr:nvGrpSpPr>
      <xdr:grpSpPr>
        <a:xfrm>
          <a:off x="6641991" y="281975"/>
          <a:ext cx="1464410" cy="834984"/>
          <a:chOff x="8066774" y="5560373"/>
          <a:chExt cx="2719979" cy="1666840"/>
        </a:xfrm>
      </xdr:grpSpPr>
      <xdr:cxnSp macro="">
        <xdr:nvCxnSpPr>
          <xdr:cNvPr id="48" name="Straight Connector 47"/>
          <xdr:cNvCxnSpPr/>
        </xdr:nvCxnSpPr>
        <xdr:spPr>
          <a:xfrm flipV="1">
            <a:off x="8069435" y="5560373"/>
            <a:ext cx="366994" cy="3076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9" name="Group 113"/>
          <xdr:cNvGrpSpPr/>
        </xdr:nvGrpSpPr>
        <xdr:grpSpPr>
          <a:xfrm>
            <a:off x="8066774" y="5566489"/>
            <a:ext cx="2719979" cy="1660724"/>
            <a:chOff x="8066774" y="5566489"/>
            <a:chExt cx="2719979" cy="1660724"/>
          </a:xfrm>
        </xdr:grpSpPr>
        <xdr:grpSp>
          <xdr:nvGrpSpPr>
            <xdr:cNvPr id="50" name="Group 109"/>
            <xdr:cNvGrpSpPr/>
          </xdr:nvGrpSpPr>
          <xdr:grpSpPr>
            <a:xfrm>
              <a:off x="8066774" y="5566489"/>
              <a:ext cx="2719979" cy="1660724"/>
              <a:chOff x="8066774" y="5566489"/>
              <a:chExt cx="2719979" cy="1660724"/>
            </a:xfrm>
          </xdr:grpSpPr>
          <xdr:grpSp>
            <xdr:nvGrpSpPr>
              <xdr:cNvPr id="52" name="Group 108"/>
              <xdr:cNvGrpSpPr/>
            </xdr:nvGrpSpPr>
            <xdr:grpSpPr>
              <a:xfrm>
                <a:off x="8071510" y="5566489"/>
                <a:ext cx="2715243" cy="1660724"/>
                <a:chOff x="8071510" y="5566489"/>
                <a:chExt cx="2715243" cy="1660724"/>
              </a:xfrm>
            </xdr:grpSpPr>
            <xdr:sp macro="" textlink="">
              <xdr:nvSpPr>
                <xdr:cNvPr id="54" name="Flowchart: Direct Access Storage 53"/>
                <xdr:cNvSpPr/>
              </xdr:nvSpPr>
              <xdr:spPr>
                <a:xfrm>
                  <a:off x="8219951" y="6067547"/>
                  <a:ext cx="185552" cy="160812"/>
                </a:xfrm>
                <a:prstGeom prst="flowChartMagneticDrum">
                  <a:avLst/>
                </a:prstGeom>
                <a:noFill/>
              </xdr:spPr>
              <xdr:style>
                <a:lnRef idx="1">
                  <a:schemeClr val="accent1"/>
                </a:lnRef>
                <a:fillRef idx="2">
                  <a:schemeClr val="accent1"/>
                </a:fillRef>
                <a:effectRef idx="1">
                  <a:schemeClr val="accent1"/>
                </a:effectRef>
                <a:fontRef idx="minor">
                  <a:schemeClr val="dk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/>
                </a:p>
              </xdr:txBody>
            </xdr:sp>
            <xdr:sp macro="" textlink="">
              <xdr:nvSpPr>
                <xdr:cNvPr id="55" name="Right Arrow 54"/>
                <xdr:cNvSpPr/>
              </xdr:nvSpPr>
              <xdr:spPr>
                <a:xfrm>
                  <a:off x="10510288" y="6142015"/>
                  <a:ext cx="276465" cy="45719"/>
                </a:xfrm>
                <a:prstGeom prst="rightArrow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/>
                </a:p>
              </xdr:txBody>
            </xdr:sp>
            <xdr:grpSp>
              <xdr:nvGrpSpPr>
                <xdr:cNvPr id="56" name="Group 107"/>
                <xdr:cNvGrpSpPr/>
              </xdr:nvGrpSpPr>
              <xdr:grpSpPr>
                <a:xfrm>
                  <a:off x="8071510" y="5566489"/>
                  <a:ext cx="2467842" cy="1660724"/>
                  <a:chOff x="8071510" y="5566489"/>
                  <a:chExt cx="2467842" cy="1660724"/>
                </a:xfrm>
              </xdr:grpSpPr>
              <xdr:grpSp>
                <xdr:nvGrpSpPr>
                  <xdr:cNvPr id="57" name="Group 56"/>
                  <xdr:cNvGrpSpPr/>
                </xdr:nvGrpSpPr>
                <xdr:grpSpPr>
                  <a:xfrm>
                    <a:off x="8071510" y="5566489"/>
                    <a:ext cx="2456409" cy="1660724"/>
                    <a:chOff x="7674910" y="4573798"/>
                    <a:chExt cx="2038793" cy="1213090"/>
                  </a:xfrm>
                </xdr:grpSpPr>
                <xdr:sp macro="" textlink="">
                  <xdr:nvSpPr>
                    <xdr:cNvPr id="63" name="Parallelogram 62"/>
                    <xdr:cNvSpPr/>
                  </xdr:nvSpPr>
                  <xdr:spPr>
                    <a:xfrm>
                      <a:off x="7970447" y="4573798"/>
                      <a:ext cx="1743256" cy="844670"/>
                    </a:xfrm>
                    <a:prstGeom prst="parallelogram">
                      <a:avLst>
                        <a:gd name="adj" fmla="val 0"/>
                      </a:avLst>
                    </a:prstGeom>
                  </xdr:spPr>
                  <xdr:style>
                    <a:lnRef idx="1">
                      <a:schemeClr val="accent1"/>
                    </a:lnRef>
                    <a:fillRef idx="2">
                      <a:schemeClr val="accent1"/>
                    </a:fillRef>
                    <a:effectRef idx="1">
                      <a:schemeClr val="accent1"/>
                    </a:effectRef>
                    <a:fontRef idx="minor">
                      <a:schemeClr val="dk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n-US" sz="1100"/>
                    </a:p>
                  </xdr:txBody>
                </xdr:sp>
                <xdr:sp macro="" textlink="">
                  <xdr:nvSpPr>
                    <xdr:cNvPr id="64" name="Cube 63"/>
                    <xdr:cNvSpPr/>
                  </xdr:nvSpPr>
                  <xdr:spPr>
                    <a:xfrm>
                      <a:off x="7674910" y="5414185"/>
                      <a:ext cx="2029806" cy="372703"/>
                    </a:xfrm>
                    <a:prstGeom prst="cube">
                      <a:avLst>
                        <a:gd name="adj" fmla="val 65953"/>
                      </a:avLst>
                    </a:prstGeom>
                    <a:solidFill>
                      <a:schemeClr val="accent1">
                        <a:lumMod val="40000"/>
                        <a:lumOff val="60000"/>
                      </a:schemeClr>
                    </a:solidFill>
                    <a:ln w="12700">
                      <a:solidFill>
                        <a:schemeClr val="tx2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n-US" sz="1100"/>
                    </a:p>
                  </xdr:txBody>
                </xdr:sp>
              </xdr:grpSp>
              <xdr:sp macro="" textlink="">
                <xdr:nvSpPr>
                  <xdr:cNvPr id="58" name="Right Arrow 57"/>
                  <xdr:cNvSpPr/>
                </xdr:nvSpPr>
                <xdr:spPr>
                  <a:xfrm>
                    <a:off x="9902289" y="6147955"/>
                    <a:ext cx="385576" cy="63011"/>
                  </a:xfrm>
                  <a:prstGeom prst="rightArrow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59" name="Right Arrow 58"/>
                  <xdr:cNvSpPr/>
                </xdr:nvSpPr>
                <xdr:spPr>
                  <a:xfrm>
                    <a:off x="8374439" y="6124252"/>
                    <a:ext cx="387521" cy="63011"/>
                  </a:xfrm>
                  <a:prstGeom prst="rightArrow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60" name="Flowchart: Direct Access Storage 59"/>
                  <xdr:cNvSpPr/>
                </xdr:nvSpPr>
                <xdr:spPr>
                  <a:xfrm>
                    <a:off x="10322874" y="6092290"/>
                    <a:ext cx="216478" cy="160812"/>
                  </a:xfrm>
                  <a:prstGeom prst="flowChartMagneticDrum">
                    <a:avLst/>
                  </a:prstGeom>
                </xdr:spPr>
                <xdr:style>
                  <a:lnRef idx="1">
                    <a:schemeClr val="accent1"/>
                  </a:lnRef>
                  <a:fillRef idx="2">
                    <a:schemeClr val="accent1"/>
                  </a:fillRef>
                  <a:effectRef idx="1">
                    <a:schemeClr val="accent1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61" name="Curved Down Arrow 60"/>
                  <xdr:cNvSpPr/>
                </xdr:nvSpPr>
                <xdr:spPr>
                  <a:xfrm rot="549418">
                    <a:off x="8860728" y="6158082"/>
                    <a:ext cx="407610" cy="91194"/>
                  </a:xfrm>
                  <a:prstGeom prst="curvedDownArrow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>
                      <a:solidFill>
                        <a:schemeClr val="tx1"/>
                      </a:solidFill>
                    </a:endParaRPr>
                  </a:p>
                </xdr:txBody>
              </xdr:sp>
              <xdr:sp macro="" textlink="">
                <xdr:nvSpPr>
                  <xdr:cNvPr id="62" name="Curved Up Arrow 61"/>
                  <xdr:cNvSpPr/>
                </xdr:nvSpPr>
                <xdr:spPr>
                  <a:xfrm rot="20924877">
                    <a:off x="9395114" y="6271656"/>
                    <a:ext cx="500991" cy="136072"/>
                  </a:xfrm>
                  <a:prstGeom prst="curvedUpArrow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>
                      <a:solidFill>
                        <a:schemeClr val="tx1"/>
                      </a:solidFill>
                    </a:endParaRPr>
                  </a:p>
                </xdr:txBody>
              </xdr:sp>
            </xdr:grpSp>
          </xdr:grpSp>
          <xdr:sp macro="" textlink="">
            <xdr:nvSpPr>
              <xdr:cNvPr id="53" name="Parallelogram 52"/>
              <xdr:cNvSpPr/>
            </xdr:nvSpPr>
            <xdr:spPr>
              <a:xfrm>
                <a:off x="8066774" y="5874100"/>
                <a:ext cx="2120028" cy="1193263"/>
              </a:xfrm>
              <a:prstGeom prst="parallelogram">
                <a:avLst>
                  <a:gd name="adj" fmla="val 0"/>
                </a:avLst>
              </a:prstGeom>
              <a:noFill/>
            </xdr:spPr>
            <xdr:style>
              <a:lnRef idx="1">
                <a:schemeClr val="accent1"/>
              </a:lnRef>
              <a:fillRef idx="2">
                <a:schemeClr val="accent1"/>
              </a:fillRef>
              <a:effectRef idx="1">
                <a:schemeClr val="accent1"/>
              </a:effectRef>
              <a:fontRef idx="minor">
                <a:schemeClr val="dk1"/>
              </a:fontRef>
            </xdr:style>
            <xdr:txBody>
              <a:bodyPr vertOverflow="clip" rtlCol="0" anchor="ctr"/>
              <a:lstStyle/>
              <a:p>
                <a:pPr algn="ctr"/>
                <a:endParaRPr lang="en-US" sz="1100"/>
              </a:p>
            </xdr:txBody>
          </xdr:sp>
        </xdr:grpSp>
        <xdr:cxnSp macro="">
          <xdr:nvCxnSpPr>
            <xdr:cNvPr id="51" name="Straight Connector 50"/>
            <xdr:cNvCxnSpPr/>
          </xdr:nvCxnSpPr>
          <xdr:spPr>
            <a:xfrm flipV="1">
              <a:off x="10186802" y="5566558"/>
              <a:ext cx="340179" cy="30761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5</xdr:col>
      <xdr:colOff>160733</xdr:colOff>
      <xdr:row>2</xdr:row>
      <xdr:rowOff>130969</xdr:rowOff>
    </xdr:from>
    <xdr:to>
      <xdr:col>5</xdr:col>
      <xdr:colOff>1821656</xdr:colOff>
      <xdr:row>2</xdr:row>
      <xdr:rowOff>916781</xdr:rowOff>
    </xdr:to>
    <xdr:grpSp>
      <xdr:nvGrpSpPr>
        <xdr:cNvPr id="65" name="Group 64"/>
        <xdr:cNvGrpSpPr/>
      </xdr:nvGrpSpPr>
      <xdr:grpSpPr>
        <a:xfrm>
          <a:off x="6522945" y="1339911"/>
          <a:ext cx="1660923" cy="785812"/>
          <a:chOff x="3506390" y="4881563"/>
          <a:chExt cx="1660923" cy="785812"/>
        </a:xfrm>
      </xdr:grpSpPr>
      <xdr:grpSp>
        <xdr:nvGrpSpPr>
          <xdr:cNvPr id="66" name="Group 157"/>
          <xdr:cNvGrpSpPr/>
        </xdr:nvGrpSpPr>
        <xdr:grpSpPr>
          <a:xfrm>
            <a:off x="3506396" y="4881566"/>
            <a:ext cx="1660923" cy="785814"/>
            <a:chOff x="3506390" y="4881562"/>
            <a:chExt cx="2827736" cy="1081589"/>
          </a:xfrm>
        </xdr:grpSpPr>
        <xdr:grpSp>
          <xdr:nvGrpSpPr>
            <xdr:cNvPr id="68" name="Group 156"/>
            <xdr:cNvGrpSpPr/>
          </xdr:nvGrpSpPr>
          <xdr:grpSpPr>
            <a:xfrm>
              <a:off x="3506390" y="4881562"/>
              <a:ext cx="2482454" cy="1081589"/>
              <a:chOff x="3506390" y="4881562"/>
              <a:chExt cx="2482454" cy="1081589"/>
            </a:xfrm>
          </xdr:grpSpPr>
          <xdr:sp macro="" textlink="">
            <xdr:nvSpPr>
              <xdr:cNvPr id="71" name="Curved Right Arrow 70"/>
              <xdr:cNvSpPr/>
            </xdr:nvSpPr>
            <xdr:spPr>
              <a:xfrm rot="18400525">
                <a:off x="4976812" y="5250656"/>
                <a:ext cx="160735" cy="333375"/>
              </a:xfrm>
              <a:prstGeom prst="curvedRight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US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72" name="Curved Left Arrow 71"/>
              <xdr:cNvSpPr/>
            </xdr:nvSpPr>
            <xdr:spPr>
              <a:xfrm rot="4153876">
                <a:off x="4664168" y="5310876"/>
                <a:ext cx="121690" cy="266404"/>
              </a:xfrm>
              <a:prstGeom prst="curvedLeft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US" sz="1100">
                  <a:solidFill>
                    <a:schemeClr val="tx1"/>
                  </a:solidFill>
                </a:endParaRPr>
              </a:p>
            </xdr:txBody>
          </xdr:sp>
          <xdr:grpSp>
            <xdr:nvGrpSpPr>
              <xdr:cNvPr id="73" name="Group 155"/>
              <xdr:cNvGrpSpPr/>
            </xdr:nvGrpSpPr>
            <xdr:grpSpPr>
              <a:xfrm>
                <a:off x="3506390" y="4881562"/>
                <a:ext cx="2482454" cy="1081589"/>
                <a:chOff x="3506390" y="4881562"/>
                <a:chExt cx="2482454" cy="1081589"/>
              </a:xfrm>
            </xdr:grpSpPr>
            <xdr:sp macro="" textlink="">
              <xdr:nvSpPr>
                <xdr:cNvPr id="75" name="Flowchart: Magnetic Disk 74"/>
                <xdr:cNvSpPr/>
              </xdr:nvSpPr>
              <xdr:spPr>
                <a:xfrm>
                  <a:off x="3732296" y="5070809"/>
                  <a:ext cx="2256548" cy="892342"/>
                </a:xfrm>
                <a:prstGeom prst="flowChartMagneticDisk">
                  <a:avLst/>
                </a:prstGeom>
                <a:noFill/>
              </xdr:spPr>
              <xdr:style>
                <a:lnRef idx="1">
                  <a:schemeClr val="accent1"/>
                </a:lnRef>
                <a:fillRef idx="2">
                  <a:schemeClr val="accent1"/>
                </a:fillRef>
                <a:effectRef idx="1">
                  <a:schemeClr val="accent1"/>
                </a:effectRef>
                <a:fontRef idx="minor">
                  <a:schemeClr val="dk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/>
                </a:p>
              </xdr:txBody>
            </xdr:sp>
            <xdr:sp macro="" textlink="">
              <xdr:nvSpPr>
                <xdr:cNvPr id="76" name="Oval 75"/>
                <xdr:cNvSpPr/>
              </xdr:nvSpPr>
              <xdr:spPr>
                <a:xfrm>
                  <a:off x="3744514" y="5643563"/>
                  <a:ext cx="2232423" cy="315515"/>
                </a:xfrm>
                <a:prstGeom prst="ellipse">
                  <a:avLst/>
                </a:prstGeom>
              </xdr:spPr>
              <xdr:style>
                <a:lnRef idx="1">
                  <a:schemeClr val="accent1"/>
                </a:lnRef>
                <a:fillRef idx="2">
                  <a:schemeClr val="accent1"/>
                </a:fillRef>
                <a:effectRef idx="1">
                  <a:schemeClr val="accent1"/>
                </a:effectRef>
                <a:fontRef idx="minor">
                  <a:schemeClr val="dk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/>
                </a:p>
              </xdr:txBody>
            </xdr:sp>
            <xdr:grpSp>
              <xdr:nvGrpSpPr>
                <xdr:cNvPr id="77" name="Group 148"/>
                <xdr:cNvGrpSpPr/>
              </xdr:nvGrpSpPr>
              <xdr:grpSpPr>
                <a:xfrm>
                  <a:off x="3506390" y="4881562"/>
                  <a:ext cx="1422798" cy="329583"/>
                  <a:chOff x="3369468" y="5036343"/>
                  <a:chExt cx="1422798" cy="329583"/>
                </a:xfrm>
              </xdr:grpSpPr>
              <xdr:grpSp>
                <xdr:nvGrpSpPr>
                  <xdr:cNvPr id="78" name="Group 146"/>
                  <xdr:cNvGrpSpPr/>
                </xdr:nvGrpSpPr>
                <xdr:grpSpPr>
                  <a:xfrm>
                    <a:off x="3369468" y="5036343"/>
                    <a:ext cx="1404939" cy="142875"/>
                    <a:chOff x="3839765" y="4500562"/>
                    <a:chExt cx="1404939" cy="142875"/>
                  </a:xfrm>
                </xdr:grpSpPr>
                <xdr:grpSp>
                  <xdr:nvGrpSpPr>
                    <xdr:cNvPr id="80" name="Group 141"/>
                    <xdr:cNvGrpSpPr/>
                  </xdr:nvGrpSpPr>
                  <xdr:grpSpPr>
                    <a:xfrm>
                      <a:off x="3839765" y="4500562"/>
                      <a:ext cx="756048" cy="142875"/>
                      <a:chOff x="4012406" y="5006578"/>
                      <a:chExt cx="756048" cy="136923"/>
                    </a:xfrm>
                  </xdr:grpSpPr>
                  <xdr:sp macro="" textlink="">
                    <xdr:nvSpPr>
                      <xdr:cNvPr id="85" name="Flowchart: Direct Access Storage 84"/>
                      <xdr:cNvSpPr/>
                    </xdr:nvSpPr>
                    <xdr:spPr>
                      <a:xfrm>
                        <a:off x="4012406" y="5008143"/>
                        <a:ext cx="327422" cy="135358"/>
                      </a:xfrm>
                      <a:prstGeom prst="flowChartMagneticDrum">
                        <a:avLst/>
                      </a:prstGeom>
                      <a:ln w="6350">
                        <a:solidFill>
                          <a:schemeClr val="accent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2">
                        <a:schemeClr val="accent1"/>
                      </a:fillRef>
                      <a:effectRef idx="1">
                        <a:schemeClr val="accent1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rtlCol="0" anchor="ctr"/>
                      <a:lstStyle/>
                      <a:p>
                        <a:pPr algn="ctr"/>
                        <a:endParaRPr lang="en-US" sz="1100"/>
                      </a:p>
                    </xdr:txBody>
                  </xdr:sp>
                  <xdr:sp macro="" textlink="">
                    <xdr:nvSpPr>
                      <xdr:cNvPr id="86" name="Flowchart: Direct Access Storage 85"/>
                      <xdr:cNvSpPr/>
                    </xdr:nvSpPr>
                    <xdr:spPr>
                      <a:xfrm>
                        <a:off x="4232671" y="5006578"/>
                        <a:ext cx="327422" cy="135358"/>
                      </a:xfrm>
                      <a:prstGeom prst="flowChartMagneticDrum">
                        <a:avLst/>
                      </a:prstGeom>
                      <a:ln w="6350">
                        <a:solidFill>
                          <a:schemeClr val="accent1"/>
                        </a:solidFill>
                      </a:ln>
                      <a:effectLst/>
                    </xdr:spPr>
                    <xdr:style>
                      <a:lnRef idx="1">
                        <a:schemeClr val="accent1"/>
                      </a:lnRef>
                      <a:fillRef idx="2">
                        <a:schemeClr val="accent1"/>
                      </a:fillRef>
                      <a:effectRef idx="1">
                        <a:schemeClr val="accent1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rtlCol="0" anchor="ctr"/>
                      <a:lstStyle/>
                      <a:p>
                        <a:pPr algn="ctr"/>
                        <a:endParaRPr lang="en-US" sz="1100"/>
                      </a:p>
                    </xdr:txBody>
                  </xdr:sp>
                  <xdr:sp macro="" textlink="">
                    <xdr:nvSpPr>
                      <xdr:cNvPr id="87" name="Flowchart: Direct Access Storage 86"/>
                      <xdr:cNvSpPr/>
                    </xdr:nvSpPr>
                    <xdr:spPr>
                      <a:xfrm>
                        <a:off x="4441032" y="5006578"/>
                        <a:ext cx="327422" cy="135358"/>
                      </a:xfrm>
                      <a:prstGeom prst="flowChartMagneticDrum">
                        <a:avLst/>
                      </a:prstGeom>
                      <a:ln w="6350">
                        <a:solidFill>
                          <a:schemeClr val="accent1"/>
                        </a:solidFill>
                      </a:ln>
                      <a:effectLst/>
                    </xdr:spPr>
                    <xdr:style>
                      <a:lnRef idx="1">
                        <a:schemeClr val="accent1"/>
                      </a:lnRef>
                      <a:fillRef idx="2">
                        <a:schemeClr val="accent1"/>
                      </a:fillRef>
                      <a:effectRef idx="1">
                        <a:schemeClr val="accent1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rtlCol="0" anchor="ctr"/>
                      <a:lstStyle/>
                      <a:p>
                        <a:pPr algn="ctr"/>
                        <a:endParaRPr lang="en-US" sz="1100"/>
                      </a:p>
                    </xdr:txBody>
                  </xdr:sp>
                </xdr:grpSp>
                <xdr:grpSp>
                  <xdr:nvGrpSpPr>
                    <xdr:cNvPr id="81" name="Group 142"/>
                    <xdr:cNvGrpSpPr/>
                  </xdr:nvGrpSpPr>
                  <xdr:grpSpPr>
                    <a:xfrm>
                      <a:off x="4488656" y="4500562"/>
                      <a:ext cx="756048" cy="142875"/>
                      <a:chOff x="4012406" y="5006578"/>
                      <a:chExt cx="756048" cy="136923"/>
                    </a:xfrm>
                    <a:effectLst/>
                  </xdr:grpSpPr>
                  <xdr:sp macro="" textlink="">
                    <xdr:nvSpPr>
                      <xdr:cNvPr id="82" name="Flowchart: Direct Access Storage 81"/>
                      <xdr:cNvSpPr/>
                    </xdr:nvSpPr>
                    <xdr:spPr>
                      <a:xfrm>
                        <a:off x="4012406" y="5008143"/>
                        <a:ext cx="327422" cy="135358"/>
                      </a:xfrm>
                      <a:prstGeom prst="flowChartMagneticDrum">
                        <a:avLst/>
                      </a:prstGeom>
                      <a:ln w="6350">
                        <a:solidFill>
                          <a:schemeClr val="accent1"/>
                        </a:solidFill>
                      </a:ln>
                      <a:effectLst/>
                    </xdr:spPr>
                    <xdr:style>
                      <a:lnRef idx="1">
                        <a:schemeClr val="accent1"/>
                      </a:lnRef>
                      <a:fillRef idx="2">
                        <a:schemeClr val="accent1"/>
                      </a:fillRef>
                      <a:effectRef idx="1">
                        <a:schemeClr val="accent1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rtlCol="0" anchor="ctr"/>
                      <a:lstStyle/>
                      <a:p>
                        <a:pPr algn="ctr"/>
                        <a:endParaRPr lang="en-US" sz="1100"/>
                      </a:p>
                    </xdr:txBody>
                  </xdr:sp>
                  <xdr:sp macro="" textlink="">
                    <xdr:nvSpPr>
                      <xdr:cNvPr id="83" name="Flowchart: Direct Access Storage 82"/>
                      <xdr:cNvSpPr/>
                    </xdr:nvSpPr>
                    <xdr:spPr>
                      <a:xfrm>
                        <a:off x="4232671" y="5006578"/>
                        <a:ext cx="327422" cy="135358"/>
                      </a:xfrm>
                      <a:prstGeom prst="flowChartMagneticDrum">
                        <a:avLst/>
                      </a:prstGeom>
                      <a:ln w="6350">
                        <a:solidFill>
                          <a:schemeClr val="accent1"/>
                        </a:solidFill>
                      </a:ln>
                      <a:effectLst/>
                    </xdr:spPr>
                    <xdr:style>
                      <a:lnRef idx="1">
                        <a:schemeClr val="accent1"/>
                      </a:lnRef>
                      <a:fillRef idx="2">
                        <a:schemeClr val="accent1"/>
                      </a:fillRef>
                      <a:effectRef idx="1">
                        <a:schemeClr val="accent1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rtlCol="0" anchor="ctr"/>
                      <a:lstStyle/>
                      <a:p>
                        <a:pPr algn="ctr"/>
                        <a:endParaRPr lang="en-US" sz="1100"/>
                      </a:p>
                    </xdr:txBody>
                  </xdr:sp>
                  <xdr:sp macro="" textlink="">
                    <xdr:nvSpPr>
                      <xdr:cNvPr id="84" name="Flowchart: Direct Access Storage 83"/>
                      <xdr:cNvSpPr/>
                    </xdr:nvSpPr>
                    <xdr:spPr>
                      <a:xfrm>
                        <a:off x="4441032" y="5006578"/>
                        <a:ext cx="327422" cy="135358"/>
                      </a:xfrm>
                      <a:prstGeom prst="flowChartMagneticDrum">
                        <a:avLst/>
                      </a:prstGeom>
                      <a:ln w="6350">
                        <a:solidFill>
                          <a:schemeClr val="accent1"/>
                        </a:solidFill>
                      </a:ln>
                      <a:effectLst/>
                    </xdr:spPr>
                    <xdr:style>
                      <a:lnRef idx="1">
                        <a:schemeClr val="accent1"/>
                      </a:lnRef>
                      <a:fillRef idx="2">
                        <a:schemeClr val="accent1"/>
                      </a:fillRef>
                      <a:effectRef idx="1">
                        <a:schemeClr val="accent1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rtlCol="0" anchor="ctr"/>
                      <a:lstStyle/>
                      <a:p>
                        <a:pPr algn="ctr"/>
                        <a:endParaRPr lang="en-US" sz="1100"/>
                      </a:p>
                    </xdr:txBody>
                  </xdr:sp>
                </xdr:grpSp>
              </xdr:grpSp>
              <xdr:sp macro="" textlink="">
                <xdr:nvSpPr>
                  <xdr:cNvPr id="79" name="Flowchart: Direct Access Storage 78"/>
                  <xdr:cNvSpPr/>
                </xdr:nvSpPr>
                <xdr:spPr>
                  <a:xfrm rot="5400000">
                    <a:off x="4561991" y="5135651"/>
                    <a:ext cx="327422" cy="133128"/>
                  </a:xfrm>
                  <a:prstGeom prst="flowChartMagneticDrum">
                    <a:avLst/>
                  </a:prstGeom>
                  <a:ln w="6350">
                    <a:solidFill>
                      <a:schemeClr val="accent1"/>
                    </a:solidFill>
                  </a:ln>
                  <a:effectLst/>
                </xdr:spPr>
                <xdr:style>
                  <a:lnRef idx="1">
                    <a:schemeClr val="accent1"/>
                  </a:lnRef>
                  <a:fillRef idx="2">
                    <a:schemeClr val="accent1"/>
                  </a:fillRef>
                  <a:effectRef idx="1">
                    <a:schemeClr val="accent1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</xdr:grpSp>
          </xdr:grpSp>
          <xdr:sp macro="" textlink="">
            <xdr:nvSpPr>
              <xdr:cNvPr id="74" name="Curved Up Arrow 73"/>
              <xdr:cNvSpPr/>
            </xdr:nvSpPr>
            <xdr:spPr>
              <a:xfrm rot="2161521">
                <a:off x="4851797" y="5601890"/>
                <a:ext cx="285750" cy="113109"/>
              </a:xfrm>
              <a:prstGeom prst="curvedUp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US" sz="1100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69" name="Flowchart: Direct Access Storage 68"/>
            <xdr:cNvSpPr/>
          </xdr:nvSpPr>
          <xdr:spPr>
            <a:xfrm>
              <a:off x="5875735" y="5316141"/>
              <a:ext cx="250031" cy="142875"/>
            </a:xfrm>
            <a:prstGeom prst="flowChartMagneticDrum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0" name="Right Arrow 69"/>
            <xdr:cNvSpPr/>
          </xdr:nvSpPr>
          <xdr:spPr>
            <a:xfrm>
              <a:off x="6084094" y="5357813"/>
              <a:ext cx="250032" cy="71437"/>
            </a:xfrm>
            <a:prstGeom prst="right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67" name="Oval 66"/>
          <xdr:cNvSpPr/>
        </xdr:nvSpPr>
        <xdr:spPr>
          <a:xfrm>
            <a:off x="4212933" y="5046370"/>
            <a:ext cx="205539" cy="85223"/>
          </a:xfrm>
          <a:prstGeom prst="ellipse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E20" sqref="E20"/>
    </sheetView>
  </sheetViews>
  <sheetFormatPr defaultRowHeight="15.75" x14ac:dyDescent="0.25"/>
  <cols>
    <col min="1" max="1" width="26.85546875" style="70" bestFit="1" customWidth="1"/>
    <col min="2" max="2" width="11.5703125" style="70" bestFit="1" customWidth="1"/>
    <col min="3" max="3" width="6.140625" style="70" bestFit="1" customWidth="1"/>
    <col min="4" max="4" width="9.140625" style="70"/>
    <col min="5" max="5" width="16.7109375" style="70" bestFit="1" customWidth="1"/>
    <col min="6" max="6" width="26.140625" style="70" bestFit="1" customWidth="1"/>
    <col min="7" max="16384" width="9.140625" style="70"/>
  </cols>
  <sheetData>
    <row r="1" spans="1:7" ht="16.5" thickBot="1" x14ac:dyDescent="0.3"/>
    <row r="2" spans="1:7" ht="16.5" thickBot="1" x14ac:dyDescent="0.3">
      <c r="A2" s="140" t="s">
        <v>95</v>
      </c>
      <c r="B2" s="140"/>
      <c r="C2" s="140"/>
      <c r="E2" s="141" t="s">
        <v>73</v>
      </c>
      <c r="F2" s="142"/>
      <c r="G2" s="143"/>
    </row>
    <row r="3" spans="1:7" x14ac:dyDescent="0.25">
      <c r="A3" s="5" t="s">
        <v>56</v>
      </c>
      <c r="B3" s="6"/>
      <c r="C3" s="7"/>
      <c r="E3" s="72" t="s">
        <v>74</v>
      </c>
      <c r="F3" s="73" t="s">
        <v>75</v>
      </c>
      <c r="G3" s="74"/>
    </row>
    <row r="4" spans="1:7" x14ac:dyDescent="0.25">
      <c r="A4" s="52"/>
      <c r="B4" s="53"/>
      <c r="C4" s="54"/>
      <c r="E4" s="52" t="s">
        <v>76</v>
      </c>
      <c r="F4" s="75" t="s">
        <v>69</v>
      </c>
      <c r="G4" s="54"/>
    </row>
    <row r="5" spans="1:7" x14ac:dyDescent="0.25">
      <c r="A5" s="55" t="s">
        <v>71</v>
      </c>
      <c r="B5" s="56">
        <v>6</v>
      </c>
      <c r="C5" s="54"/>
      <c r="E5" s="52" t="s">
        <v>78</v>
      </c>
      <c r="F5" s="75">
        <v>2005</v>
      </c>
      <c r="G5" s="54"/>
    </row>
    <row r="6" spans="1:7" x14ac:dyDescent="0.25">
      <c r="A6" s="55" t="s">
        <v>77</v>
      </c>
      <c r="B6" s="56">
        <v>340</v>
      </c>
      <c r="C6" s="54" t="s">
        <v>57</v>
      </c>
      <c r="E6" s="52" t="s">
        <v>79</v>
      </c>
      <c r="F6" s="75" t="s">
        <v>80</v>
      </c>
      <c r="G6" s="54"/>
    </row>
    <row r="7" spans="1:7" ht="16.5" thickBot="1" x14ac:dyDescent="0.3">
      <c r="A7" s="76"/>
      <c r="B7" s="26"/>
      <c r="C7" s="28"/>
      <c r="E7" s="52" t="s">
        <v>82</v>
      </c>
      <c r="F7" s="75"/>
      <c r="G7" s="54"/>
    </row>
    <row r="8" spans="1:7" x14ac:dyDescent="0.25">
      <c r="A8" s="5" t="s">
        <v>58</v>
      </c>
      <c r="B8" s="6"/>
      <c r="C8" s="7"/>
      <c r="E8" s="64" t="s">
        <v>83</v>
      </c>
      <c r="F8" s="77" t="s">
        <v>61</v>
      </c>
      <c r="G8" s="54"/>
    </row>
    <row r="9" spans="1:7" x14ac:dyDescent="0.25">
      <c r="A9" s="52"/>
      <c r="B9" s="53"/>
      <c r="C9" s="54"/>
      <c r="E9" s="52" t="s">
        <v>85</v>
      </c>
      <c r="F9" s="78"/>
      <c r="G9" s="79"/>
    </row>
    <row r="10" spans="1:7" x14ac:dyDescent="0.25">
      <c r="A10" s="55" t="s">
        <v>81</v>
      </c>
      <c r="B10" s="99">
        <f>'Contact Volume Calculator'!B8*1000</f>
        <v>1488.8117541104907</v>
      </c>
      <c r="C10" s="54" t="s">
        <v>20</v>
      </c>
      <c r="E10" s="52"/>
      <c r="F10" s="144"/>
      <c r="G10" s="54"/>
    </row>
    <row r="11" spans="1:7" ht="16.5" thickBot="1" x14ac:dyDescent="0.3">
      <c r="A11" s="55" t="s">
        <v>61</v>
      </c>
      <c r="B11" s="99">
        <v>300</v>
      </c>
      <c r="C11" s="54"/>
      <c r="E11" s="81"/>
      <c r="F11" s="145"/>
      <c r="G11" s="28"/>
    </row>
    <row r="12" spans="1:7" x14ac:dyDescent="0.25">
      <c r="A12" s="55" t="s">
        <v>84</v>
      </c>
      <c r="B12" s="100"/>
      <c r="C12" s="54" t="s">
        <v>57</v>
      </c>
    </row>
    <row r="13" spans="1:7" x14ac:dyDescent="0.25">
      <c r="A13" s="55" t="s">
        <v>86</v>
      </c>
      <c r="B13" s="100"/>
      <c r="C13" s="54" t="s">
        <v>62</v>
      </c>
    </row>
    <row r="14" spans="1:7" ht="16.5" thickBot="1" x14ac:dyDescent="0.3">
      <c r="A14" s="76"/>
      <c r="B14" s="26"/>
      <c r="C14" s="28"/>
    </row>
    <row r="15" spans="1:7" x14ac:dyDescent="0.25">
      <c r="A15" s="5" t="s">
        <v>63</v>
      </c>
      <c r="B15" s="80"/>
      <c r="C15" s="7"/>
    </row>
    <row r="16" spans="1:7" x14ac:dyDescent="0.25">
      <c r="A16" s="52"/>
      <c r="B16" s="78"/>
      <c r="C16" s="54"/>
    </row>
    <row r="17" spans="1:3" x14ac:dyDescent="0.25">
      <c r="A17" s="55" t="s">
        <v>87</v>
      </c>
      <c r="B17" s="100">
        <v>1.2</v>
      </c>
      <c r="C17" s="54" t="s">
        <v>64</v>
      </c>
    </row>
    <row r="18" spans="1:3" x14ac:dyDescent="0.25">
      <c r="A18" s="55" t="s">
        <v>65</v>
      </c>
      <c r="B18" s="100">
        <v>7</v>
      </c>
      <c r="C18" s="54"/>
    </row>
    <row r="19" spans="1:3" ht="17.25" x14ac:dyDescent="0.25">
      <c r="A19" s="55" t="s">
        <v>66</v>
      </c>
      <c r="B19" s="100">
        <v>18.2</v>
      </c>
      <c r="C19" s="54" t="s">
        <v>67</v>
      </c>
    </row>
    <row r="20" spans="1:3" ht="16.5" thickBot="1" x14ac:dyDescent="0.3">
      <c r="A20" s="76"/>
      <c r="B20" s="26"/>
      <c r="C20" s="28"/>
    </row>
    <row r="21" spans="1:3" x14ac:dyDescent="0.25">
      <c r="A21" s="5" t="s">
        <v>4</v>
      </c>
      <c r="B21" s="6"/>
      <c r="C21" s="7"/>
    </row>
    <row r="22" spans="1:3" x14ac:dyDescent="0.25">
      <c r="A22" s="52"/>
      <c r="B22" s="53"/>
      <c r="C22" s="54"/>
    </row>
    <row r="23" spans="1:3" x14ac:dyDescent="0.25">
      <c r="A23" s="55" t="s">
        <v>88</v>
      </c>
      <c r="B23" s="89">
        <f>IF(B12=0,(B6*B11),(B12*B11))</f>
        <v>102000</v>
      </c>
      <c r="C23" s="54" t="s">
        <v>68</v>
      </c>
    </row>
    <row r="24" spans="1:3" x14ac:dyDescent="0.25">
      <c r="A24" s="55" t="s">
        <v>89</v>
      </c>
      <c r="B24" s="90">
        <f>2.5+(2.18/((B11/1000)^0.5))</f>
        <v>6.4801172512042076</v>
      </c>
      <c r="C24" s="54"/>
    </row>
    <row r="25" spans="1:3" x14ac:dyDescent="0.25">
      <c r="A25" s="55" t="s">
        <v>90</v>
      </c>
      <c r="B25" s="89">
        <f>IF(B13&gt;0,B13,((B23/24)/60)*B24)</f>
        <v>459.00830529363134</v>
      </c>
      <c r="C25" s="54" t="s">
        <v>62</v>
      </c>
    </row>
    <row r="26" spans="1:3" x14ac:dyDescent="0.25">
      <c r="A26" s="55" t="s">
        <v>91</v>
      </c>
      <c r="B26" s="90">
        <f>B10/B25</f>
        <v>3.2435399031790628</v>
      </c>
      <c r="C26" s="54" t="s">
        <v>70</v>
      </c>
    </row>
    <row r="27" spans="1:3" x14ac:dyDescent="0.25">
      <c r="A27" s="55" t="s">
        <v>92</v>
      </c>
      <c r="B27" s="90">
        <f>B26*B17</f>
        <v>3.8922478838148753</v>
      </c>
      <c r="C27" s="54"/>
    </row>
    <row r="28" spans="1:3" x14ac:dyDescent="0.25">
      <c r="A28" s="55" t="s">
        <v>93</v>
      </c>
      <c r="B28" s="90">
        <f>B27/B5</f>
        <v>0.64870798063581259</v>
      </c>
      <c r="C28" s="54"/>
    </row>
    <row r="29" spans="1:3" ht="16.5" thickBot="1" x14ac:dyDescent="0.3">
      <c r="A29" s="76"/>
      <c r="B29" s="83"/>
      <c r="C29" s="28"/>
    </row>
    <row r="30" spans="1:3" x14ac:dyDescent="0.25">
      <c r="A30" s="5" t="s">
        <v>106</v>
      </c>
      <c r="B30" s="84"/>
      <c r="C30" s="85"/>
    </row>
    <row r="31" spans="1:3" x14ac:dyDescent="0.25">
      <c r="A31" s="52"/>
      <c r="B31" s="96"/>
      <c r="C31" s="62"/>
    </row>
    <row r="32" spans="1:3" x14ac:dyDescent="0.25">
      <c r="A32" s="57" t="s">
        <v>59</v>
      </c>
      <c r="B32" s="90">
        <f>B27/((0.2828*(B18^2.69))*(B17^0.15)*(0.933^(B19-5)))</f>
        <v>0.17827583287143833</v>
      </c>
      <c r="C32" s="54" t="s">
        <v>94</v>
      </c>
    </row>
    <row r="33" spans="1:3" x14ac:dyDescent="0.25">
      <c r="A33" s="57" t="s">
        <v>60</v>
      </c>
      <c r="B33" s="90">
        <f>IF(B19&gt;5,(0.36*(1.07^B19)*B27),(0.35*(B19^0.18)*B27))</f>
        <v>4.8005140579556285</v>
      </c>
      <c r="C33" s="54" t="s">
        <v>94</v>
      </c>
    </row>
    <row r="34" spans="1:3" ht="16.5" thickBot="1" x14ac:dyDescent="0.3">
      <c r="A34" s="86"/>
      <c r="B34" s="83"/>
      <c r="C34" s="28"/>
    </row>
    <row r="35" spans="1:3" x14ac:dyDescent="0.25">
      <c r="A35" s="97" t="s">
        <v>72</v>
      </c>
      <c r="B35" s="87"/>
      <c r="C35" s="98"/>
    </row>
    <row r="36" spans="1:3" x14ac:dyDescent="0.25">
      <c r="A36" s="42"/>
      <c r="B36" s="82"/>
      <c r="C36" s="54"/>
    </row>
    <row r="37" spans="1:3" x14ac:dyDescent="0.25">
      <c r="A37" s="42" t="s">
        <v>101</v>
      </c>
      <c r="B37" s="101" t="str">
        <f>IF(B28&gt;1, "Yes", "No")</f>
        <v>No</v>
      </c>
      <c r="C37" s="62"/>
    </row>
    <row r="38" spans="1:3" x14ac:dyDescent="0.25">
      <c r="A38" s="42" t="s">
        <v>102</v>
      </c>
      <c r="B38" s="101" t="str">
        <f>IF(AND(B32&gt;3, B33&gt;4),"Yes", "No")</f>
        <v>No</v>
      </c>
      <c r="C38" s="62"/>
    </row>
    <row r="39" spans="1:3" ht="16.5" thickBot="1" x14ac:dyDescent="0.3">
      <c r="A39" s="43"/>
      <c r="B39" s="88"/>
      <c r="C39" s="67"/>
    </row>
  </sheetData>
  <mergeCells count="3">
    <mergeCell ref="A2:C2"/>
    <mergeCell ref="E2:G2"/>
    <mergeCell ref="F10:F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89" zoomScaleNormal="89" workbookViewId="0">
      <selection activeCell="F10" sqref="F10"/>
    </sheetView>
  </sheetViews>
  <sheetFormatPr defaultRowHeight="15.75" x14ac:dyDescent="0.25"/>
  <cols>
    <col min="1" max="1" width="29.42578125" style="48" bestFit="1" customWidth="1"/>
    <col min="2" max="2" width="17.85546875" style="48" bestFit="1" customWidth="1"/>
    <col min="3" max="3" width="15.85546875" style="48" customWidth="1"/>
    <col min="4" max="5" width="9.140625" style="4"/>
    <col min="6" max="16384" width="9.140625" style="48"/>
  </cols>
  <sheetData>
    <row r="1" spans="1:4" s="48" customFormat="1" ht="16.5" thickBot="1" x14ac:dyDescent="0.3">
      <c r="A1" s="47"/>
      <c r="B1" s="47"/>
      <c r="C1" s="47"/>
      <c r="D1" s="4"/>
    </row>
    <row r="2" spans="1:4" s="48" customFormat="1" ht="16.5" thickBot="1" x14ac:dyDescent="0.3">
      <c r="A2" s="146" t="s">
        <v>95</v>
      </c>
      <c r="B2" s="147"/>
      <c r="C2" s="148"/>
      <c r="D2" s="4"/>
    </row>
    <row r="3" spans="1:4" s="48" customFormat="1" x14ac:dyDescent="0.25">
      <c r="A3" s="49" t="s">
        <v>56</v>
      </c>
      <c r="B3" s="50"/>
      <c r="C3" s="51"/>
      <c r="D3" s="4"/>
    </row>
    <row r="4" spans="1:4" s="48" customFormat="1" x14ac:dyDescent="0.25">
      <c r="A4" s="52"/>
      <c r="B4" s="53"/>
      <c r="C4" s="54"/>
      <c r="D4" s="4"/>
    </row>
    <row r="5" spans="1:4" s="48" customFormat="1" x14ac:dyDescent="0.25">
      <c r="A5" s="55" t="s">
        <v>77</v>
      </c>
      <c r="B5" s="56">
        <v>340</v>
      </c>
      <c r="C5" s="54" t="s">
        <v>57</v>
      </c>
      <c r="D5" s="4"/>
    </row>
    <row r="6" spans="1:4" s="48" customFormat="1" x14ac:dyDescent="0.25">
      <c r="A6" s="55" t="s">
        <v>96</v>
      </c>
      <c r="B6" s="56">
        <v>3</v>
      </c>
      <c r="C6" s="54"/>
      <c r="D6" s="4"/>
    </row>
    <row r="7" spans="1:4" s="48" customFormat="1" x14ac:dyDescent="0.25">
      <c r="A7" s="55" t="s">
        <v>97</v>
      </c>
      <c r="B7" s="56">
        <v>4</v>
      </c>
      <c r="C7" s="54"/>
      <c r="D7" s="4"/>
    </row>
    <row r="8" spans="1:4" s="48" customFormat="1" ht="16.5" thickBot="1" x14ac:dyDescent="0.3">
      <c r="A8" s="55"/>
      <c r="B8" s="53"/>
      <c r="C8" s="54"/>
      <c r="D8" s="4"/>
    </row>
    <row r="9" spans="1:4" s="48" customFormat="1" x14ac:dyDescent="0.25">
      <c r="A9" s="49" t="s">
        <v>58</v>
      </c>
      <c r="B9" s="50"/>
      <c r="C9" s="51"/>
      <c r="D9" s="4"/>
    </row>
    <row r="10" spans="1:4" s="48" customFormat="1" x14ac:dyDescent="0.25">
      <c r="A10" s="55" t="s">
        <v>100</v>
      </c>
      <c r="B10" s="53"/>
      <c r="C10" s="54"/>
      <c r="D10" s="4"/>
    </row>
    <row r="11" spans="1:4" s="48" customFormat="1" x14ac:dyDescent="0.25">
      <c r="A11" s="57" t="s">
        <v>59</v>
      </c>
      <c r="B11" s="58">
        <v>0</v>
      </c>
      <c r="C11" s="54"/>
      <c r="D11" s="4"/>
    </row>
    <row r="12" spans="1:4" s="48" customFormat="1" x14ac:dyDescent="0.25">
      <c r="A12" s="57" t="s">
        <v>60</v>
      </c>
      <c r="B12" s="58">
        <v>0</v>
      </c>
      <c r="C12" s="54"/>
      <c r="D12" s="4"/>
    </row>
    <row r="13" spans="1:4" s="48" customFormat="1" x14ac:dyDescent="0.25">
      <c r="A13" s="55" t="s">
        <v>103</v>
      </c>
      <c r="B13" s="58">
        <f>'Contact Volume Calculator'!B8*1000</f>
        <v>1488.8117541104907</v>
      </c>
      <c r="C13" s="54" t="s">
        <v>20</v>
      </c>
      <c r="D13" s="4"/>
    </row>
    <row r="14" spans="1:4" s="48" customFormat="1" x14ac:dyDescent="0.25">
      <c r="A14" s="55" t="s">
        <v>61</v>
      </c>
      <c r="B14" s="58">
        <v>227</v>
      </c>
      <c r="C14" s="54"/>
      <c r="D14" s="4"/>
    </row>
    <row r="15" spans="1:4" s="48" customFormat="1" x14ac:dyDescent="0.25">
      <c r="A15" s="55" t="s">
        <v>84</v>
      </c>
      <c r="B15" s="58"/>
      <c r="C15" s="54" t="s">
        <v>57</v>
      </c>
      <c r="D15" s="4"/>
    </row>
    <row r="16" spans="1:4" s="48" customFormat="1" x14ac:dyDescent="0.25">
      <c r="A16" s="55" t="s">
        <v>98</v>
      </c>
      <c r="B16" s="58"/>
      <c r="C16" s="54" t="s">
        <v>62</v>
      </c>
      <c r="D16" s="4"/>
    </row>
    <row r="17" spans="1:4" s="48" customFormat="1" ht="16.5" thickBot="1" x14ac:dyDescent="0.3">
      <c r="A17" s="55"/>
      <c r="B17" s="53"/>
      <c r="C17" s="54"/>
      <c r="D17" s="4"/>
    </row>
    <row r="18" spans="1:4" s="48" customFormat="1" x14ac:dyDescent="0.25">
      <c r="A18" s="49" t="s">
        <v>63</v>
      </c>
      <c r="B18" s="50"/>
      <c r="C18" s="51"/>
      <c r="D18" s="4"/>
    </row>
    <row r="19" spans="1:4" s="48" customFormat="1" x14ac:dyDescent="0.25">
      <c r="A19" s="52"/>
      <c r="B19" s="53"/>
      <c r="C19" s="54"/>
      <c r="D19" s="4"/>
    </row>
    <row r="20" spans="1:4" s="48" customFormat="1" x14ac:dyDescent="0.25">
      <c r="A20" s="55" t="s">
        <v>87</v>
      </c>
      <c r="B20" s="56">
        <v>0.02</v>
      </c>
      <c r="C20" s="54" t="s">
        <v>64</v>
      </c>
      <c r="D20" s="4"/>
    </row>
    <row r="21" spans="1:4" s="48" customFormat="1" x14ac:dyDescent="0.25">
      <c r="A21" s="55" t="s">
        <v>65</v>
      </c>
      <c r="B21" s="56">
        <v>8</v>
      </c>
      <c r="C21" s="54"/>
      <c r="D21" s="4"/>
    </row>
    <row r="22" spans="1:4" s="48" customFormat="1" ht="17.25" x14ac:dyDescent="0.25">
      <c r="A22" s="55" t="s">
        <v>66</v>
      </c>
      <c r="B22" s="56">
        <v>0.5</v>
      </c>
      <c r="C22" s="54" t="s">
        <v>67</v>
      </c>
      <c r="D22" s="4"/>
    </row>
    <row r="23" spans="1:4" s="48" customFormat="1" ht="16.5" thickBot="1" x14ac:dyDescent="0.3">
      <c r="A23" s="55"/>
      <c r="B23" s="26"/>
      <c r="C23" s="54"/>
      <c r="D23" s="4"/>
    </row>
    <row r="24" spans="1:4" s="48" customFormat="1" x14ac:dyDescent="0.25">
      <c r="A24" s="49" t="s">
        <v>4</v>
      </c>
      <c r="B24" s="59"/>
      <c r="C24" s="51"/>
      <c r="D24" s="4"/>
    </row>
    <row r="25" spans="1:4" s="48" customFormat="1" x14ac:dyDescent="0.25">
      <c r="A25" s="55" t="s">
        <v>104</v>
      </c>
      <c r="B25" s="53"/>
      <c r="C25" s="54"/>
      <c r="D25" s="4"/>
    </row>
    <row r="26" spans="1:4" s="48" customFormat="1" x14ac:dyDescent="0.25">
      <c r="A26" s="57" t="s">
        <v>59</v>
      </c>
      <c r="B26" s="89">
        <f>IF(B11&gt;0,B6-B11,B6)</f>
        <v>3</v>
      </c>
      <c r="C26" s="54"/>
      <c r="D26" s="4"/>
    </row>
    <row r="27" spans="1:4" s="48" customFormat="1" x14ac:dyDescent="0.25">
      <c r="A27" s="57" t="s">
        <v>60</v>
      </c>
      <c r="B27" s="89">
        <f>IF(B12&gt;0, B7-B12,B7)</f>
        <v>4</v>
      </c>
      <c r="C27" s="54"/>
      <c r="D27" s="4"/>
    </row>
    <row r="28" spans="1:4" s="48" customFormat="1" x14ac:dyDescent="0.25">
      <c r="A28" s="55" t="s">
        <v>88</v>
      </c>
      <c r="B28" s="89">
        <f>IF(B15&gt;0,(B15*B14),(B5*B14))</f>
        <v>77180</v>
      </c>
      <c r="C28" s="54" t="s">
        <v>68</v>
      </c>
      <c r="D28" s="4"/>
    </row>
    <row r="29" spans="1:4" s="48" customFormat="1" x14ac:dyDescent="0.25">
      <c r="A29" s="55" t="s">
        <v>89</v>
      </c>
      <c r="B29" s="90">
        <f>2.5+(2.18/((B14/1000)^0.5))</f>
        <v>7.0755527337561368</v>
      </c>
      <c r="C29" s="54"/>
      <c r="D29" s="4"/>
    </row>
    <row r="30" spans="1:4" s="48" customFormat="1" x14ac:dyDescent="0.25">
      <c r="A30" s="55" t="s">
        <v>90</v>
      </c>
      <c r="B30" s="89">
        <f>IF(B16&gt;0,B16,((B28/24)/60)*B29)</f>
        <v>379.22997221617959</v>
      </c>
      <c r="C30" s="54" t="s">
        <v>62</v>
      </c>
      <c r="D30" s="4"/>
    </row>
    <row r="31" spans="1:4" s="48" customFormat="1" x14ac:dyDescent="0.25">
      <c r="A31" s="55" t="s">
        <v>91</v>
      </c>
      <c r="B31" s="91">
        <f>IF(B16&gt;1,(B13/B16),(B13/B30))</f>
        <v>3.925881030473497</v>
      </c>
      <c r="C31" s="54" t="s">
        <v>70</v>
      </c>
      <c r="D31" s="4"/>
    </row>
    <row r="32" spans="1:4" s="48" customFormat="1" x14ac:dyDescent="0.25">
      <c r="A32" s="55" t="s">
        <v>99</v>
      </c>
      <c r="B32" s="60"/>
      <c r="C32" s="54"/>
      <c r="D32" s="4"/>
    </row>
    <row r="33" spans="1:4" s="48" customFormat="1" x14ac:dyDescent="0.25">
      <c r="A33" s="57" t="s">
        <v>59</v>
      </c>
      <c r="B33" s="92">
        <f>IF(B26&gt;0,(0.2828*(B21^2.69))*(B20^0.15)*B26*(0.933^(B22-5)),0)</f>
        <v>173.22071517776524</v>
      </c>
      <c r="C33" s="54"/>
      <c r="D33" s="4"/>
    </row>
    <row r="34" spans="1:4" s="48" customFormat="1" x14ac:dyDescent="0.25">
      <c r="A34" s="57" t="s">
        <v>60</v>
      </c>
      <c r="B34" s="89">
        <f>IF(B27&gt;0,(IF(B22&gt;5,(B27/(0.36*(1.07^B22))),(B27/(0.35*(B22^0.18))))),0)</f>
        <v>12.947244403380555</v>
      </c>
      <c r="C34" s="54"/>
      <c r="D34" s="4"/>
    </row>
    <row r="35" spans="1:4" s="48" customFormat="1" ht="16.5" thickBot="1" x14ac:dyDescent="0.3">
      <c r="A35" s="57"/>
      <c r="B35" s="61"/>
      <c r="C35" s="54"/>
      <c r="D35" s="4"/>
    </row>
    <row r="36" spans="1:4" s="48" customFormat="1" x14ac:dyDescent="0.25">
      <c r="A36" s="49" t="s">
        <v>72</v>
      </c>
      <c r="B36" s="50"/>
      <c r="C36" s="51"/>
      <c r="D36" s="4"/>
    </row>
    <row r="37" spans="1:4" s="48" customFormat="1" x14ac:dyDescent="0.25">
      <c r="A37" s="52"/>
      <c r="B37" s="53"/>
      <c r="C37" s="54"/>
      <c r="D37" s="4"/>
    </row>
    <row r="38" spans="1:4" s="48" customFormat="1" x14ac:dyDescent="0.25">
      <c r="A38" s="52" t="s">
        <v>92</v>
      </c>
      <c r="B38" s="93">
        <f>B31*B20</f>
        <v>7.8517620609469943E-2</v>
      </c>
      <c r="C38" s="62"/>
      <c r="D38" s="4"/>
    </row>
    <row r="39" spans="1:4" s="48" customFormat="1" x14ac:dyDescent="0.25">
      <c r="A39" s="52" t="s">
        <v>93</v>
      </c>
      <c r="B39" s="63"/>
      <c r="C39" s="62"/>
      <c r="D39" s="4"/>
    </row>
    <row r="40" spans="1:4" s="48" customFormat="1" x14ac:dyDescent="0.25">
      <c r="A40" s="64" t="s">
        <v>59</v>
      </c>
      <c r="B40" s="94">
        <f>B38/B33</f>
        <v>4.5328077839242481E-4</v>
      </c>
      <c r="C40" s="62"/>
      <c r="D40" s="4"/>
    </row>
    <row r="41" spans="1:4" s="48" customFormat="1" x14ac:dyDescent="0.25">
      <c r="A41" s="64" t="s">
        <v>60</v>
      </c>
      <c r="B41" s="94">
        <f>B38/B34</f>
        <v>6.0644271601893E-3</v>
      </c>
      <c r="C41" s="62"/>
      <c r="D41" s="4"/>
    </row>
    <row r="42" spans="1:4" s="48" customFormat="1" ht="16.5" thickBot="1" x14ac:dyDescent="0.3">
      <c r="A42" s="65"/>
      <c r="B42" s="66"/>
      <c r="C42" s="67"/>
      <c r="D42" s="4"/>
    </row>
    <row r="43" spans="1:4" s="48" customFormat="1" x14ac:dyDescent="0.25">
      <c r="A43" s="68"/>
      <c r="B43" s="69"/>
      <c r="C43" s="4"/>
      <c r="D43" s="4"/>
    </row>
    <row r="44" spans="1:4" s="48" customFormat="1" x14ac:dyDescent="0.25">
      <c r="A44" s="4"/>
      <c r="B44" s="4"/>
      <c r="C44" s="4"/>
      <c r="D44" s="4"/>
    </row>
    <row r="45" spans="1:4" s="48" customFormat="1" x14ac:dyDescent="0.25">
      <c r="B45" s="4"/>
      <c r="C45" s="4"/>
      <c r="D45" s="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E18" sqref="E18"/>
    </sheetView>
  </sheetViews>
  <sheetFormatPr defaultRowHeight="15" x14ac:dyDescent="0.25"/>
  <cols>
    <col min="1" max="1" width="24.140625" style="4" customWidth="1"/>
    <col min="2" max="2" width="9.5703125" style="4" customWidth="1"/>
    <col min="3" max="3" width="12.140625" style="4" customWidth="1"/>
    <col min="4" max="4" width="5.5703125" style="4" customWidth="1"/>
    <col min="5" max="5" width="17.85546875" style="4" customWidth="1"/>
    <col min="6" max="6" width="10.140625" style="4" customWidth="1"/>
    <col min="7" max="7" width="7.85546875" style="4" customWidth="1"/>
    <col min="8" max="8" width="9.140625" style="4"/>
    <col min="9" max="9" width="18" style="4" customWidth="1"/>
    <col min="10" max="10" width="8.85546875" style="4" customWidth="1"/>
    <col min="11" max="11" width="8" style="4" customWidth="1"/>
    <col min="12" max="12" width="8.7109375" style="4" customWidth="1"/>
    <col min="13" max="16384" width="9.140625" style="4"/>
  </cols>
  <sheetData>
    <row r="1" spans="1:9" ht="16.5" customHeight="1" thickBot="1" x14ac:dyDescent="0.3">
      <c r="A1" s="1" t="s">
        <v>0</v>
      </c>
      <c r="B1" s="2"/>
      <c r="C1" s="3"/>
      <c r="F1" s="149" t="s">
        <v>1</v>
      </c>
      <c r="G1" s="150"/>
      <c r="H1" s="150"/>
      <c r="I1" s="151"/>
    </row>
    <row r="2" spans="1:9" x14ac:dyDescent="0.25">
      <c r="A2" s="5" t="s">
        <v>2</v>
      </c>
      <c r="B2" s="6"/>
      <c r="C2" s="7"/>
      <c r="F2" s="8" t="s">
        <v>3</v>
      </c>
      <c r="G2" s="9"/>
      <c r="H2" s="10" t="s">
        <v>4</v>
      </c>
      <c r="I2" s="11"/>
    </row>
    <row r="3" spans="1:9" ht="17.25" x14ac:dyDescent="0.25">
      <c r="A3" s="12" t="s">
        <v>5</v>
      </c>
      <c r="B3" s="13">
        <f>B19</f>
        <v>1.4888117541104906</v>
      </c>
      <c r="C3" s="14" t="s">
        <v>6</v>
      </c>
      <c r="F3" s="15"/>
      <c r="G3" s="16" t="s">
        <v>7</v>
      </c>
      <c r="H3" s="17">
        <f>F3*0.3048</f>
        <v>0</v>
      </c>
      <c r="I3" s="18" t="s">
        <v>8</v>
      </c>
    </row>
    <row r="4" spans="1:9" ht="17.25" x14ac:dyDescent="0.25">
      <c r="A4" s="12" t="s">
        <v>9</v>
      </c>
      <c r="B4" s="13">
        <f>B47</f>
        <v>0</v>
      </c>
      <c r="C4" s="14" t="s">
        <v>6</v>
      </c>
      <c r="F4" s="15"/>
      <c r="G4" s="16" t="s">
        <v>10</v>
      </c>
      <c r="H4" s="19">
        <f>(F4*0.0254)*1000</f>
        <v>0</v>
      </c>
      <c r="I4" s="20" t="s">
        <v>11</v>
      </c>
    </row>
    <row r="5" spans="1:9" ht="17.25" x14ac:dyDescent="0.25">
      <c r="A5" s="12" t="s">
        <v>12</v>
      </c>
      <c r="B5" s="13">
        <f>F47</f>
        <v>0</v>
      </c>
      <c r="C5" s="14" t="s">
        <v>6</v>
      </c>
      <c r="F5" s="15"/>
      <c r="G5" s="16" t="s">
        <v>13</v>
      </c>
      <c r="H5" s="21">
        <f>(F5*3.7854)/1000</f>
        <v>0</v>
      </c>
      <c r="I5" s="20" t="s">
        <v>6</v>
      </c>
    </row>
    <row r="6" spans="1:9" ht="17.25" x14ac:dyDescent="0.25">
      <c r="A6" s="12" t="s">
        <v>14</v>
      </c>
      <c r="B6" s="13">
        <f>J47</f>
        <v>0</v>
      </c>
      <c r="C6" s="14" t="s">
        <v>6</v>
      </c>
      <c r="F6" s="15"/>
      <c r="G6" s="16" t="s">
        <v>15</v>
      </c>
      <c r="H6" s="21">
        <f>(F6*28.317)/1000</f>
        <v>0</v>
      </c>
      <c r="I6" s="20" t="s">
        <v>6</v>
      </c>
    </row>
    <row r="7" spans="1:9" ht="18" thickBot="1" x14ac:dyDescent="0.3">
      <c r="A7" s="12" t="s">
        <v>16</v>
      </c>
      <c r="B7" s="22"/>
      <c r="C7" s="14" t="s">
        <v>6</v>
      </c>
      <c r="F7" s="15"/>
      <c r="G7" s="16" t="s">
        <v>17</v>
      </c>
      <c r="H7" s="21">
        <f>(F7*4.546)/1000</f>
        <v>0</v>
      </c>
      <c r="I7" s="20" t="s">
        <v>6</v>
      </c>
    </row>
    <row r="8" spans="1:9" ht="18" thickBot="1" x14ac:dyDescent="0.3">
      <c r="A8" s="31" t="s">
        <v>18</v>
      </c>
      <c r="B8" s="23">
        <f>SUM(B3:B7)</f>
        <v>1.4888117541104906</v>
      </c>
      <c r="C8" s="24" t="s">
        <v>19</v>
      </c>
      <c r="F8" s="15"/>
      <c r="G8" s="16" t="s">
        <v>20</v>
      </c>
      <c r="H8" s="21">
        <f>F8/1000</f>
        <v>0</v>
      </c>
      <c r="I8" s="20" t="s">
        <v>6</v>
      </c>
    </row>
    <row r="9" spans="1:9" ht="18" thickBot="1" x14ac:dyDescent="0.3">
      <c r="F9" s="25"/>
      <c r="G9" s="26" t="s">
        <v>6</v>
      </c>
      <c r="H9" s="27">
        <f>F9*1000</f>
        <v>0</v>
      </c>
      <c r="I9" s="28" t="s">
        <v>20</v>
      </c>
    </row>
    <row r="10" spans="1:9" ht="15.75" customHeight="1" thickBot="1" x14ac:dyDescent="0.3"/>
    <row r="11" spans="1:9" ht="15.75" customHeight="1" thickBot="1" x14ac:dyDescent="0.3">
      <c r="A11" s="29" t="s">
        <v>5</v>
      </c>
      <c r="B11" s="2"/>
      <c r="C11" s="3"/>
    </row>
    <row r="12" spans="1:9" ht="15.75" customHeight="1" x14ac:dyDescent="0.25">
      <c r="A12" s="30" t="s">
        <v>21</v>
      </c>
      <c r="B12" s="6"/>
      <c r="C12" s="7"/>
    </row>
    <row r="13" spans="1:9" ht="15.75" customHeight="1" x14ac:dyDescent="0.25">
      <c r="A13" s="42"/>
      <c r="B13" s="53"/>
      <c r="C13" s="54"/>
    </row>
    <row r="14" spans="1:9" ht="15.75" customHeight="1" x14ac:dyDescent="0.25">
      <c r="A14" s="12" t="s">
        <v>22</v>
      </c>
      <c r="B14" s="115">
        <v>203</v>
      </c>
      <c r="C14" s="14" t="s">
        <v>11</v>
      </c>
    </row>
    <row r="15" spans="1:9" ht="15.75" customHeight="1" x14ac:dyDescent="0.25">
      <c r="A15" s="12" t="s">
        <v>23</v>
      </c>
      <c r="B15" s="115">
        <v>46</v>
      </c>
      <c r="C15" s="14" t="s">
        <v>8</v>
      </c>
    </row>
    <row r="16" spans="1:9" ht="15.75" customHeight="1" thickBot="1" x14ac:dyDescent="0.3">
      <c r="A16" s="12"/>
      <c r="B16" s="105"/>
      <c r="C16" s="14"/>
    </row>
    <row r="17" spans="1:11" ht="15.75" customHeight="1" x14ac:dyDescent="0.25">
      <c r="A17" s="30" t="s">
        <v>24</v>
      </c>
      <c r="B17" s="118"/>
      <c r="C17" s="41"/>
    </row>
    <row r="18" spans="1:11" ht="15.75" customHeight="1" x14ac:dyDescent="0.25">
      <c r="A18" s="120"/>
      <c r="B18" s="121"/>
      <c r="C18" s="113"/>
    </row>
    <row r="19" spans="1:11" ht="17.25" x14ac:dyDescent="0.25">
      <c r="A19" s="55" t="s">
        <v>35</v>
      </c>
      <c r="B19" s="119">
        <f>(PI()*((B14/1000)/2)^2)*(B15)</f>
        <v>1.4888117541104906</v>
      </c>
      <c r="C19" s="109" t="s">
        <v>19</v>
      </c>
    </row>
    <row r="20" spans="1:11" ht="15.75" thickBot="1" x14ac:dyDescent="0.3">
      <c r="A20" s="76"/>
      <c r="B20" s="117"/>
      <c r="C20" s="45"/>
    </row>
    <row r="21" spans="1:11" x14ac:dyDescent="0.25">
      <c r="A21" s="95"/>
      <c r="B21" s="122"/>
      <c r="C21" s="123"/>
    </row>
    <row r="22" spans="1:11" ht="15.75" thickBot="1" x14ac:dyDescent="0.3"/>
    <row r="23" spans="1:11" ht="15.75" thickBot="1" x14ac:dyDescent="0.3">
      <c r="A23" s="29" t="s">
        <v>25</v>
      </c>
      <c r="B23" s="32"/>
      <c r="C23" s="33"/>
      <c r="E23" s="29" t="s">
        <v>12</v>
      </c>
      <c r="F23" s="32"/>
      <c r="G23" s="33"/>
      <c r="I23" s="29" t="s">
        <v>26</v>
      </c>
      <c r="J23" s="32"/>
      <c r="K23" s="33"/>
    </row>
    <row r="24" spans="1:11" x14ac:dyDescent="0.25">
      <c r="A24" s="135" t="s">
        <v>105</v>
      </c>
      <c r="B24" s="126"/>
      <c r="C24" s="127"/>
      <c r="E24" s="135" t="s">
        <v>105</v>
      </c>
      <c r="F24" s="126"/>
      <c r="G24" s="127"/>
      <c r="I24" s="135" t="s">
        <v>105</v>
      </c>
      <c r="J24" s="126"/>
      <c r="K24" s="127"/>
    </row>
    <row r="25" spans="1:11" x14ac:dyDescent="0.25">
      <c r="A25" s="128"/>
      <c r="B25" s="129"/>
      <c r="C25" s="130"/>
      <c r="E25" s="128"/>
      <c r="F25" s="129"/>
      <c r="G25" s="130"/>
      <c r="I25" s="128"/>
      <c r="J25" s="129"/>
      <c r="K25" s="130"/>
    </row>
    <row r="26" spans="1:11" ht="17.25" x14ac:dyDescent="0.25">
      <c r="A26" s="131"/>
      <c r="B26" s="136">
        <v>28.3</v>
      </c>
      <c r="C26" s="14" t="s">
        <v>6</v>
      </c>
      <c r="E26" s="131"/>
      <c r="F26" s="136"/>
      <c r="G26" s="14" t="s">
        <v>6</v>
      </c>
      <c r="I26" s="131"/>
      <c r="J26" s="136"/>
      <c r="K26" s="14" t="s">
        <v>6</v>
      </c>
    </row>
    <row r="27" spans="1:11" ht="15.75" thickBot="1" x14ac:dyDescent="0.3">
      <c r="A27" s="132"/>
      <c r="B27" s="133"/>
      <c r="C27" s="134"/>
      <c r="E27" s="132"/>
      <c r="F27" s="133"/>
      <c r="G27" s="134"/>
      <c r="I27" s="132"/>
      <c r="J27" s="133"/>
      <c r="K27" s="134"/>
    </row>
    <row r="28" spans="1:11" ht="15.75" customHeight="1" x14ac:dyDescent="0.25">
      <c r="A28" s="34" t="s">
        <v>27</v>
      </c>
      <c r="B28" s="152"/>
      <c r="C28" s="153"/>
      <c r="E28" s="34" t="s">
        <v>27</v>
      </c>
      <c r="F28" s="152"/>
      <c r="G28" s="153"/>
      <c r="I28" s="34" t="s">
        <v>27</v>
      </c>
      <c r="J28" s="152"/>
      <c r="K28" s="153"/>
    </row>
    <row r="29" spans="1:11" ht="15.75" customHeight="1" x14ac:dyDescent="0.25">
      <c r="A29" s="106"/>
      <c r="B29" s="108"/>
      <c r="C29" s="107"/>
      <c r="E29" s="106"/>
      <c r="F29" s="108"/>
      <c r="G29" s="107"/>
      <c r="I29" s="106"/>
      <c r="J29" s="108"/>
      <c r="K29" s="107"/>
    </row>
    <row r="30" spans="1:11" x14ac:dyDescent="0.25">
      <c r="A30" s="12" t="s">
        <v>28</v>
      </c>
      <c r="B30" s="116"/>
      <c r="C30" s="35"/>
      <c r="E30" s="12" t="s">
        <v>28</v>
      </c>
      <c r="F30" s="116"/>
      <c r="G30" s="36"/>
      <c r="I30" s="12" t="s">
        <v>28</v>
      </c>
      <c r="J30" s="116"/>
      <c r="K30" s="36"/>
    </row>
    <row r="31" spans="1:11" x14ac:dyDescent="0.25">
      <c r="A31" s="12" t="s">
        <v>29</v>
      </c>
      <c r="B31" s="100"/>
      <c r="C31" s="102"/>
      <c r="E31" s="12" t="s">
        <v>29</v>
      </c>
      <c r="F31" s="100"/>
      <c r="G31" s="54"/>
      <c r="I31" s="12" t="s">
        <v>29</v>
      </c>
      <c r="J31" s="100"/>
      <c r="K31" s="54"/>
    </row>
    <row r="32" spans="1:11" ht="15.75" thickBot="1" x14ac:dyDescent="0.3">
      <c r="A32" s="37"/>
      <c r="B32" s="26"/>
      <c r="C32" s="38"/>
      <c r="E32" s="37"/>
      <c r="F32" s="26"/>
      <c r="G32" s="28"/>
      <c r="I32" s="37"/>
      <c r="J32" s="26"/>
      <c r="K32" s="28"/>
    </row>
    <row r="33" spans="1:11" x14ac:dyDescent="0.25">
      <c r="A33" s="97" t="s">
        <v>21</v>
      </c>
      <c r="B33" s="39"/>
      <c r="C33" s="98"/>
      <c r="E33" s="97" t="s">
        <v>21</v>
      </c>
      <c r="F33" s="39"/>
      <c r="G33" s="98"/>
      <c r="I33" s="97" t="s">
        <v>21</v>
      </c>
      <c r="J33" s="39"/>
      <c r="K33" s="7"/>
    </row>
    <row r="34" spans="1:11" x14ac:dyDescent="0.25">
      <c r="A34" s="42"/>
      <c r="B34" s="53"/>
      <c r="C34" s="54"/>
      <c r="E34" s="42"/>
      <c r="F34" s="53"/>
      <c r="G34" s="54"/>
      <c r="I34" s="42"/>
      <c r="J34" s="53"/>
      <c r="K34" s="54"/>
    </row>
    <row r="35" spans="1:11" x14ac:dyDescent="0.25">
      <c r="A35" s="12" t="s">
        <v>30</v>
      </c>
      <c r="B35" s="138"/>
      <c r="C35" s="14" t="s">
        <v>8</v>
      </c>
      <c r="E35" s="12" t="s">
        <v>30</v>
      </c>
      <c r="F35" s="115"/>
      <c r="G35" s="14" t="s">
        <v>8</v>
      </c>
      <c r="I35" s="12" t="s">
        <v>30</v>
      </c>
      <c r="J35" s="115"/>
      <c r="K35" s="14" t="s">
        <v>8</v>
      </c>
    </row>
    <row r="36" spans="1:11" x14ac:dyDescent="0.25">
      <c r="A36" s="12" t="s">
        <v>31</v>
      </c>
      <c r="B36" s="138"/>
      <c r="C36" s="14" t="s">
        <v>8</v>
      </c>
      <c r="E36" s="12" t="s">
        <v>31</v>
      </c>
      <c r="F36" s="115"/>
      <c r="G36" s="14" t="s">
        <v>8</v>
      </c>
      <c r="I36" s="12" t="s">
        <v>31</v>
      </c>
      <c r="J36" s="115"/>
      <c r="K36" s="14" t="s">
        <v>8</v>
      </c>
    </row>
    <row r="37" spans="1:11" x14ac:dyDescent="0.25">
      <c r="A37" s="12" t="s">
        <v>32</v>
      </c>
      <c r="B37" s="139"/>
      <c r="C37" s="14" t="s">
        <v>8</v>
      </c>
      <c r="E37" s="12" t="s">
        <v>32</v>
      </c>
      <c r="F37" s="99"/>
      <c r="G37" s="14" t="s">
        <v>8</v>
      </c>
      <c r="I37" s="12" t="s">
        <v>32</v>
      </c>
      <c r="J37" s="99"/>
      <c r="K37" s="14" t="s">
        <v>8</v>
      </c>
    </row>
    <row r="38" spans="1:11" x14ac:dyDescent="0.25">
      <c r="A38" s="12" t="s">
        <v>33</v>
      </c>
      <c r="B38" s="139"/>
      <c r="C38" s="14" t="s">
        <v>8</v>
      </c>
      <c r="E38" s="12" t="s">
        <v>33</v>
      </c>
      <c r="F38" s="99"/>
      <c r="G38" s="14" t="s">
        <v>8</v>
      </c>
      <c r="I38" s="12" t="s">
        <v>33</v>
      </c>
      <c r="J38" s="99"/>
      <c r="K38" s="14" t="s">
        <v>8</v>
      </c>
    </row>
    <row r="39" spans="1:11" ht="15.75" thickBot="1" x14ac:dyDescent="0.3">
      <c r="A39" s="37"/>
      <c r="B39" s="44"/>
      <c r="C39" s="40"/>
      <c r="E39" s="37"/>
      <c r="F39" s="44"/>
      <c r="G39" s="40"/>
      <c r="I39" s="37"/>
      <c r="J39" s="44"/>
      <c r="K39" s="40"/>
    </row>
    <row r="40" spans="1:11" x14ac:dyDescent="0.25">
      <c r="A40" s="97" t="s">
        <v>34</v>
      </c>
      <c r="B40" s="110"/>
      <c r="C40" s="111"/>
      <c r="E40" s="97" t="s">
        <v>34</v>
      </c>
      <c r="F40" s="110"/>
      <c r="G40" s="111"/>
      <c r="I40" s="97" t="s">
        <v>34</v>
      </c>
      <c r="J40" s="110"/>
      <c r="K40" s="111"/>
    </row>
    <row r="41" spans="1:11" x14ac:dyDescent="0.25">
      <c r="A41" s="42"/>
      <c r="B41" s="61"/>
      <c r="C41" s="14"/>
      <c r="E41" s="42"/>
      <c r="F41" s="61"/>
      <c r="G41" s="14"/>
      <c r="I41" s="42"/>
      <c r="J41" s="61"/>
      <c r="K41" s="14"/>
    </row>
    <row r="42" spans="1:11" x14ac:dyDescent="0.25">
      <c r="A42" s="12"/>
      <c r="B42" s="139"/>
      <c r="C42" s="14"/>
      <c r="E42" s="12"/>
      <c r="F42" s="139"/>
      <c r="G42" s="14"/>
      <c r="I42" s="12"/>
      <c r="J42" s="139"/>
      <c r="K42" s="14"/>
    </row>
    <row r="43" spans="1:11" ht="15.75" thickBot="1" x14ac:dyDescent="0.3">
      <c r="A43" s="37"/>
      <c r="B43" s="44"/>
      <c r="C43" s="40"/>
      <c r="E43" s="37"/>
      <c r="F43" s="44"/>
      <c r="G43" s="40"/>
      <c r="I43" s="37"/>
      <c r="J43" s="44"/>
      <c r="K43" s="40"/>
    </row>
    <row r="44" spans="1:11" x14ac:dyDescent="0.25">
      <c r="A44" s="97" t="s">
        <v>24</v>
      </c>
      <c r="B44" s="103"/>
      <c r="C44" s="104"/>
      <c r="E44" s="97" t="s">
        <v>24</v>
      </c>
      <c r="F44" s="103"/>
      <c r="G44" s="104"/>
      <c r="I44" s="97" t="s">
        <v>24</v>
      </c>
      <c r="J44" s="103"/>
      <c r="K44" s="104"/>
    </row>
    <row r="45" spans="1:11" x14ac:dyDescent="0.25">
      <c r="A45" s="42"/>
      <c r="B45" s="112"/>
      <c r="C45" s="113"/>
      <c r="E45" s="42"/>
      <c r="F45" s="112"/>
      <c r="G45" s="113"/>
      <c r="I45" s="42"/>
      <c r="J45" s="112"/>
      <c r="K45" s="113"/>
    </row>
    <row r="46" spans="1:11" ht="17.25" x14ac:dyDescent="0.25">
      <c r="A46" s="42" t="s">
        <v>35</v>
      </c>
      <c r="B46" s="137">
        <f>IF(B26=0,IF(B30="x", (PI()*((B38/2)^2)*B35), (B35*B36*B37)),B26)</f>
        <v>28.3</v>
      </c>
      <c r="C46" s="109" t="s">
        <v>19</v>
      </c>
      <c r="E46" s="42" t="s">
        <v>35</v>
      </c>
      <c r="F46" s="114">
        <f>IF(F30="x", (PI()*((F38/2)^2)*F35), (F35*F36*F37))</f>
        <v>0</v>
      </c>
      <c r="G46" s="109" t="s">
        <v>19</v>
      </c>
      <c r="I46" s="42" t="s">
        <v>35</v>
      </c>
      <c r="J46" s="114">
        <f>IF(J30="x", (PI()*((J38/2)^2)*J35), (J35*J36*J37))</f>
        <v>0</v>
      </c>
      <c r="K46" s="109" t="s">
        <v>19</v>
      </c>
    </row>
    <row r="47" spans="1:11" ht="17.25" x14ac:dyDescent="0.25">
      <c r="A47" s="42" t="s">
        <v>36</v>
      </c>
      <c r="B47" s="90">
        <f>B46*B42</f>
        <v>0</v>
      </c>
      <c r="C47" s="109" t="s">
        <v>19</v>
      </c>
      <c r="E47" s="42" t="s">
        <v>36</v>
      </c>
      <c r="F47" s="89">
        <f>F46*F42</f>
        <v>0</v>
      </c>
      <c r="G47" s="109" t="s">
        <v>19</v>
      </c>
      <c r="I47" s="42" t="s">
        <v>36</v>
      </c>
      <c r="J47" s="89">
        <f>J46*J42</f>
        <v>0</v>
      </c>
      <c r="K47" s="109" t="s">
        <v>19</v>
      </c>
    </row>
    <row r="48" spans="1:11" ht="15.75" thickBot="1" x14ac:dyDescent="0.3">
      <c r="A48" s="43"/>
      <c r="B48" s="44"/>
      <c r="C48" s="45"/>
      <c r="E48" s="43"/>
      <c r="F48" s="44"/>
      <c r="G48" s="45"/>
      <c r="I48" s="43"/>
      <c r="J48" s="44"/>
      <c r="K48" s="45"/>
    </row>
    <row r="49" spans="9:9" x14ac:dyDescent="0.25">
      <c r="I49" s="4" t="s">
        <v>37</v>
      </c>
    </row>
  </sheetData>
  <mergeCells count="4">
    <mergeCell ref="F1:I1"/>
    <mergeCell ref="B28:C28"/>
    <mergeCell ref="F28:G28"/>
    <mergeCell ref="J28:K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78" zoomScaleNormal="78" workbookViewId="0">
      <selection activeCell="F29" sqref="F29"/>
    </sheetView>
  </sheetViews>
  <sheetFormatPr defaultRowHeight="15" x14ac:dyDescent="0.25"/>
  <cols>
    <col min="1" max="1" width="14.85546875" style="4" bestFit="1" customWidth="1"/>
    <col min="2" max="2" width="24.42578125" style="4" customWidth="1"/>
    <col min="3" max="3" width="17.7109375" style="4" bestFit="1" customWidth="1"/>
    <col min="4" max="4" width="18.5703125" style="4" customWidth="1"/>
    <col min="5" max="5" width="20" style="4" customWidth="1"/>
    <col min="6" max="6" width="28.28515625" style="4" customWidth="1"/>
    <col min="7" max="16384" width="9.140625" style="4"/>
  </cols>
  <sheetData>
    <row r="1" spans="1:6" ht="15.75" x14ac:dyDescent="0.25">
      <c r="A1" s="71" t="s">
        <v>34</v>
      </c>
      <c r="B1" s="71" t="s">
        <v>38</v>
      </c>
      <c r="C1" s="71" t="s">
        <v>39</v>
      </c>
      <c r="D1" s="71" t="s">
        <v>40</v>
      </c>
      <c r="E1" s="71" t="s">
        <v>41</v>
      </c>
      <c r="F1" s="71" t="s">
        <v>42</v>
      </c>
    </row>
    <row r="2" spans="1:6" ht="80.099999999999994" customHeight="1" x14ac:dyDescent="0.25">
      <c r="A2" s="124">
        <v>0.3</v>
      </c>
      <c r="B2" s="125" t="s">
        <v>43</v>
      </c>
      <c r="C2" s="125" t="s">
        <v>44</v>
      </c>
      <c r="D2" s="125" t="s">
        <v>45</v>
      </c>
      <c r="E2" s="125" t="s">
        <v>46</v>
      </c>
      <c r="F2" s="46"/>
    </row>
    <row r="3" spans="1:6" ht="80.099999999999994" customHeight="1" x14ac:dyDescent="0.25">
      <c r="A3" s="124">
        <v>0.5</v>
      </c>
      <c r="B3" s="125" t="s">
        <v>47</v>
      </c>
      <c r="C3" s="125" t="s">
        <v>48</v>
      </c>
      <c r="D3" s="125" t="s">
        <v>49</v>
      </c>
      <c r="E3" s="125"/>
      <c r="F3" s="46"/>
    </row>
    <row r="4" spans="1:6" ht="80.099999999999994" customHeight="1" x14ac:dyDescent="0.25">
      <c r="A4" s="124">
        <v>0.7</v>
      </c>
      <c r="B4" s="125" t="s">
        <v>50</v>
      </c>
      <c r="C4" s="125" t="s">
        <v>51</v>
      </c>
      <c r="D4" s="125" t="s">
        <v>52</v>
      </c>
      <c r="E4" s="125"/>
      <c r="F4" s="46"/>
    </row>
    <row r="5" spans="1:6" ht="80.099999999999994" customHeight="1" x14ac:dyDescent="0.25">
      <c r="A5" s="124">
        <v>1</v>
      </c>
      <c r="B5" s="125" t="s">
        <v>53</v>
      </c>
      <c r="C5" s="125" t="s">
        <v>53</v>
      </c>
      <c r="D5" s="125" t="s">
        <v>54</v>
      </c>
      <c r="E5" s="125" t="s">
        <v>55</v>
      </c>
      <c r="F5" s="4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 Calculator</vt:lpstr>
      <vt:lpstr>Log Reduction-Based</vt:lpstr>
      <vt:lpstr>Contact Volume Calculator</vt:lpstr>
      <vt:lpstr>Baffling Factor</vt:lpstr>
    </vt:vector>
  </TitlesOfParts>
  <Company>CBCL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Gora, Stephanie</dc:creator>
  <cp:lastModifiedBy>dspracklin</cp:lastModifiedBy>
  <dcterms:created xsi:type="dcterms:W3CDTF">2011-07-04T17:34:47Z</dcterms:created>
  <dcterms:modified xsi:type="dcterms:W3CDTF">2016-02-11T17:18:45Z</dcterms:modified>
</cp:coreProperties>
</file>