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xr:revisionPtr revIDLastSave="0" documentId="8_{AD5CFA26-0BF6-4AB7-BCD5-BB0961E0C2D0}" xr6:coauthVersionLast="47" xr6:coauthVersionMax="47" xr10:uidLastSave="{00000000-0000-0000-0000-000000000000}"/>
  <workbookProtection workbookAlgorithmName="SHA-512" workbookHashValue="doTcvnIFEp4qwcRc1WU22q5uE3f+efWkgOALXeidHzveOZBydn70ba0ZRFRym7TQDbUtaH6almxIVrVFsfRdrA==" workbookSaltValue="Ml6y8+8ref8WnYXQ24hq8A==" workbookSpinCount="100000" lockStructure="1"/>
  <bookViews>
    <workbookView xWindow="1920" yWindow="1920" windowWidth="23472" windowHeight="13224" tabRatio="783" xr2:uid="{00000000-000D-0000-FFFF-FFFF00000000}"/>
  </bookViews>
  <sheets>
    <sheet name="CBA Calculator" sheetId="13" r:id="rId1"/>
    <sheet name="CCB and NLCB Rates" sheetId="14" state="hidden" r:id="rId2"/>
    <sheet name="Calculations" sheetId="1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4" i="12" l="1"/>
  <c r="B34" i="12"/>
  <c r="B23" i="12"/>
  <c r="B45" i="12" s="1"/>
  <c r="B9" i="12"/>
  <c r="B16" i="12" s="1"/>
  <c r="B8" i="12"/>
  <c r="B7" i="12"/>
  <c r="B15" i="12" s="1"/>
  <c r="B17" i="12" s="1"/>
  <c r="B5" i="12"/>
  <c r="B12" i="12" s="1"/>
  <c r="B20" i="12" s="1"/>
  <c r="B4" i="12"/>
  <c r="B3" i="12"/>
  <c r="B11" i="12" s="1"/>
  <c r="C33" i="14"/>
  <c r="D33" i="14" s="1"/>
  <c r="C32" i="14"/>
  <c r="D32" i="14" s="1"/>
  <c r="C31" i="14"/>
  <c r="D31" i="14" s="1"/>
  <c r="C30" i="14"/>
  <c r="D30" i="14" s="1"/>
  <c r="C29" i="14"/>
  <c r="D29" i="14" s="1"/>
  <c r="C28" i="14"/>
  <c r="D28" i="14" s="1"/>
  <c r="D27" i="14"/>
  <c r="G22" i="14"/>
  <c r="F22" i="14"/>
  <c r="C22" i="14"/>
  <c r="D22" i="14" s="1"/>
  <c r="G21" i="14"/>
  <c r="F21" i="14"/>
  <c r="C21" i="14"/>
  <c r="D21" i="14" s="1"/>
  <c r="G20" i="14"/>
  <c r="F20" i="14"/>
  <c r="C20" i="14"/>
  <c r="D20" i="14" s="1"/>
  <c r="G19" i="14"/>
  <c r="F19" i="14"/>
  <c r="C19" i="14"/>
  <c r="D19" i="14" s="1"/>
  <c r="G18" i="14"/>
  <c r="F18" i="14"/>
  <c r="C18" i="14"/>
  <c r="D18" i="14" s="1"/>
  <c r="G17" i="14"/>
  <c r="F17" i="14"/>
  <c r="C17" i="14"/>
  <c r="D17" i="14" s="1"/>
  <c r="G16" i="14"/>
  <c r="F16" i="14"/>
  <c r="C16" i="14"/>
  <c r="D16" i="14" s="1"/>
  <c r="G15" i="14"/>
  <c r="F15" i="14"/>
  <c r="C15" i="14"/>
  <c r="D15" i="14" s="1"/>
  <c r="G14" i="14"/>
  <c r="F14" i="14"/>
  <c r="D14" i="14"/>
  <c r="E9" i="14"/>
  <c r="E8" i="14"/>
  <c r="E7" i="14"/>
  <c r="E6" i="14"/>
  <c r="E5" i="14"/>
  <c r="E4" i="14"/>
  <c r="E3" i="14"/>
  <c r="C24" i="13"/>
  <c r="C23" i="13"/>
  <c r="C22" i="13"/>
  <c r="C25" i="13" s="1"/>
  <c r="B31" i="12" l="1"/>
  <c r="B13" i="12"/>
  <c r="B19" i="12"/>
  <c r="B24" i="12"/>
  <c r="B25" i="12"/>
  <c r="B44" i="12" s="1"/>
  <c r="B46" i="12" s="1"/>
  <c r="B51" i="12" s="1"/>
  <c r="B24" i="13" l="1"/>
  <c r="B53" i="12"/>
  <c r="D24" i="13" s="1"/>
  <c r="E24" i="13" s="1"/>
  <c r="B30" i="12"/>
  <c r="B32" i="12" s="1"/>
  <c r="B21" i="12"/>
  <c r="E30" i="12" s="1"/>
  <c r="E31" i="12"/>
  <c r="B37" i="12"/>
  <c r="B38" i="12" l="1"/>
  <c r="B39" i="12" s="1"/>
  <c r="B40" i="12" s="1"/>
  <c r="D22" i="13" s="1"/>
  <c r="B22" i="13"/>
  <c r="E32" i="12"/>
  <c r="B23" i="13" l="1"/>
  <c r="E38" i="12"/>
  <c r="E40" i="12" s="1"/>
  <c r="D23" i="13" s="1"/>
  <c r="E23" i="13" s="1"/>
  <c r="B25" i="13"/>
  <c r="E22" i="13"/>
  <c r="E25" i="13" s="1"/>
  <c r="B17" i="13" s="1"/>
  <c r="D25" i="13"/>
</calcChain>
</file>

<file path=xl/sharedStrings.xml><?xml version="1.0" encoding="utf-8"?>
<sst xmlns="http://schemas.openxmlformats.org/spreadsheetml/2006/main" count="90" uniqueCount="81">
  <si>
    <t>NLCB
Monthly
Amount</t>
  </si>
  <si>
    <t>Total</t>
  </si>
  <si>
    <t>NLCB Calculations</t>
  </si>
  <si>
    <t>Total Number of Children Under 1</t>
  </si>
  <si>
    <t>Total Number of Children</t>
  </si>
  <si>
    <t>A = Monthly Entitlement for all Children</t>
  </si>
  <si>
    <t>B = Monthly Entitlement for full Custody Children only</t>
  </si>
  <si>
    <t xml:space="preserve">   Entitlement</t>
  </si>
  <si>
    <r>
      <t xml:space="preserve">   </t>
    </r>
    <r>
      <rPr>
        <b/>
        <sz val="10"/>
        <rFont val="Arial"/>
        <family val="2"/>
      </rPr>
      <t>CBA</t>
    </r>
  </si>
  <si>
    <t>Maximum Entitlement = (A + B) / 2</t>
  </si>
  <si>
    <t>Total Number Full Custody Children Under 1</t>
  </si>
  <si>
    <t>Total Number Shared Custody Children Under 1</t>
  </si>
  <si>
    <t>A = Monthly Entitlement for all Children under 1</t>
  </si>
  <si>
    <t>B = Monthly Entitlement for full Custody Children under 1 only</t>
  </si>
  <si>
    <t xml:space="preserve">   NLCB Payment received from CRA</t>
  </si>
  <si>
    <t>Maximum CBA</t>
  </si>
  <si>
    <t>CBA Monthly Amount (NLCB)</t>
  </si>
  <si>
    <t>CBA Monthly Amount (NCBS)</t>
  </si>
  <si>
    <t>Maximum Entitlement - NLCB Payment</t>
  </si>
  <si>
    <t>Semi-Monthly CBA Calculation</t>
  </si>
  <si>
    <t>Maximum
Entitlement</t>
  </si>
  <si>
    <t>CRA 
Payment</t>
  </si>
  <si>
    <t>Monthly
CBA Calculation</t>
  </si>
  <si>
    <t># of children</t>
  </si>
  <si>
    <t>CCB amount (annual amount) (Ages 0-5)/ Child</t>
  </si>
  <si>
    <t>CCB Amount (annual amount - all Children)</t>
  </si>
  <si>
    <t>CCB (Monthly Amount - Ages 0-5)</t>
  </si>
  <si>
    <t>CCB amount (annual amount) (Ages 6-17)/ Child</t>
  </si>
  <si>
    <t>CCB (Monthly Amount - Ages 6-17)</t>
  </si>
  <si>
    <t># of shared custody children ages 1 up to and including 5</t>
  </si>
  <si>
    <t xml:space="preserve"># of shared custody children under 1 </t>
  </si>
  <si>
    <t># of shared custody children 6 and over</t>
  </si>
  <si>
    <t>Total Number Full Custody Children(Under 6)</t>
  </si>
  <si>
    <t>Total Number Full Custody Children(6 and over)</t>
  </si>
  <si>
    <t>Total Number Shared Custody Children(Under 6)</t>
  </si>
  <si>
    <t>Total Number Shared Custody Children(6 and over)</t>
  </si>
  <si>
    <t>Total Number of Children under 6</t>
  </si>
  <si>
    <t>Total Number of Children 6 and over</t>
  </si>
  <si>
    <t>Children</t>
  </si>
  <si>
    <t>NLCB amount (annual amount per child)</t>
  </si>
  <si>
    <t>NLCB amount (annual amount - all children)</t>
  </si>
  <si>
    <t>NLCB amount (monthly amount)</t>
  </si>
  <si>
    <t>CCB
Monthly (6 and older)
Amount</t>
  </si>
  <si>
    <t>CCB
Monthly (Under 6)
Amount</t>
  </si>
  <si>
    <t>A = Monthly Entitlement for all Children (Under/Over 6)</t>
  </si>
  <si>
    <r>
      <t>B = Monthly Entitlement for</t>
    </r>
    <r>
      <rPr>
        <b/>
        <sz val="10"/>
        <rFont val="Arial"/>
        <family val="2"/>
      </rPr>
      <t xml:space="preserve"> full</t>
    </r>
    <r>
      <rPr>
        <sz val="10"/>
        <rFont val="Arial"/>
        <family val="2"/>
      </rPr>
      <t xml:space="preserve"> Custody Children (Under/Over 6) only</t>
    </r>
  </si>
  <si>
    <t xml:space="preserve">   CCB Payment received from CRA</t>
  </si>
  <si>
    <t>CCB Calculations</t>
  </si>
  <si>
    <t>Total Number of Children in Shared Custody</t>
  </si>
  <si>
    <t xml:space="preserve">Total Number of Children in Full Custody </t>
  </si>
  <si>
    <t>Maximum Entitlement - CCB Payment</t>
  </si>
  <si>
    <t>If Maximum Entitlement - CCB Payment &gt; Maxiumum CBA, Max CBA</t>
  </si>
  <si>
    <r>
      <t xml:space="preserve"># of </t>
    </r>
    <r>
      <rPr>
        <b/>
        <sz val="10"/>
        <rFont val="Arial"/>
        <family val="2"/>
      </rPr>
      <t>Full</t>
    </r>
    <r>
      <rPr>
        <sz val="10"/>
        <rFont val="Arial"/>
        <family val="2"/>
      </rPr>
      <t xml:space="preserve"> Custody Children Under 1 </t>
    </r>
  </si>
  <si>
    <r>
      <t xml:space="preserve"># of </t>
    </r>
    <r>
      <rPr>
        <b/>
        <sz val="10"/>
        <rFont val="Arial"/>
        <family val="2"/>
      </rPr>
      <t>Full</t>
    </r>
    <r>
      <rPr>
        <sz val="10"/>
        <rFont val="Arial"/>
        <family val="2"/>
      </rPr>
      <t xml:space="preserve"> Custody Children 6 and Over</t>
    </r>
  </si>
  <si>
    <t xml:space="preserve">   PINS Payment received from CRA</t>
  </si>
  <si>
    <t>PINS Calculations</t>
  </si>
  <si>
    <t>Maximum Entitlement - PINS Payment</t>
  </si>
  <si>
    <t>*Note: Children under 1 year of age qualify for PINS</t>
  </si>
  <si>
    <r>
      <t xml:space="preserve"># of </t>
    </r>
    <r>
      <rPr>
        <b/>
        <sz val="10"/>
        <rFont val="Arial"/>
        <family val="2"/>
      </rPr>
      <t>Shared</t>
    </r>
    <r>
      <rPr>
        <sz val="10"/>
        <rFont val="Arial"/>
        <family val="2"/>
      </rPr>
      <t xml:space="preserve"> custody children ages 1 up to and including age 5:</t>
    </r>
  </si>
  <si>
    <t>Calculated SEMI-MONTHLY Child Benefit Adjustment:</t>
  </si>
  <si>
    <t>Canada Child Benefit (CCB)</t>
  </si>
  <si>
    <t>Newfoundland and Labrador Child Benefit (NLCB)</t>
  </si>
  <si>
    <t>Prenatal Infant Nutrition Supplement (PINS)</t>
  </si>
  <si>
    <r>
      <t xml:space="preserve">Number of </t>
    </r>
    <r>
      <rPr>
        <b/>
        <sz val="10"/>
        <rFont val="Arial"/>
        <family val="2"/>
      </rPr>
      <t>Full</t>
    </r>
    <r>
      <rPr>
        <sz val="10"/>
        <rFont val="Arial"/>
        <family val="2"/>
      </rPr>
      <t xml:space="preserve"> custody children under age 1*:</t>
    </r>
  </si>
  <si>
    <r>
      <t xml:space="preserve">Number of </t>
    </r>
    <r>
      <rPr>
        <b/>
        <sz val="10"/>
        <rFont val="Arial"/>
        <family val="2"/>
      </rPr>
      <t>Full</t>
    </r>
    <r>
      <rPr>
        <sz val="10"/>
        <rFont val="Arial"/>
        <family val="2"/>
      </rPr>
      <t xml:space="preserve"> custody children ages 1 up to and including age 5:</t>
    </r>
  </si>
  <si>
    <r>
      <t xml:space="preserve">Number of </t>
    </r>
    <r>
      <rPr>
        <b/>
        <sz val="10"/>
        <rFont val="Arial"/>
        <family val="2"/>
      </rPr>
      <t>Full</t>
    </r>
    <r>
      <rPr>
        <sz val="10"/>
        <rFont val="Arial"/>
        <family val="2"/>
      </rPr>
      <t xml:space="preserve"> custody children age 6 and over:</t>
    </r>
  </si>
  <si>
    <r>
      <t xml:space="preserve">Number of </t>
    </r>
    <r>
      <rPr>
        <b/>
        <sz val="10"/>
        <rFont val="Arial"/>
        <family val="2"/>
      </rPr>
      <t>Shared</t>
    </r>
    <r>
      <rPr>
        <sz val="10"/>
        <rFont val="Arial"/>
        <family val="2"/>
      </rPr>
      <t xml:space="preserve"> custody children under age 1*: </t>
    </r>
  </si>
  <si>
    <r>
      <t xml:space="preserve">Number of </t>
    </r>
    <r>
      <rPr>
        <b/>
        <sz val="10"/>
        <rFont val="Arial"/>
        <family val="2"/>
      </rPr>
      <t>Shared</t>
    </r>
    <r>
      <rPr>
        <sz val="10"/>
        <rFont val="Arial"/>
        <family val="2"/>
      </rPr>
      <t xml:space="preserve"> custody children age 6 and over:</t>
    </r>
  </si>
  <si>
    <r>
      <rPr>
        <b/>
        <sz val="10"/>
        <rFont val="Arial"/>
        <family val="2"/>
      </rPr>
      <t>NLCB</t>
    </r>
    <r>
      <rPr>
        <sz val="10"/>
        <rFont val="Arial"/>
        <family val="2"/>
      </rPr>
      <t xml:space="preserve"> payment received from CRA:</t>
    </r>
  </si>
  <si>
    <r>
      <rPr>
        <b/>
        <sz val="10"/>
        <rFont val="Arial"/>
        <family val="2"/>
      </rPr>
      <t>PINS</t>
    </r>
    <r>
      <rPr>
        <sz val="10"/>
        <rFont val="Arial"/>
        <family val="2"/>
      </rPr>
      <t xml:space="preserve"> payment received from CRA:</t>
    </r>
  </si>
  <si>
    <t>Shared Custody Children</t>
  </si>
  <si>
    <t>Full Custody Children</t>
  </si>
  <si>
    <t>Canada Revenue Agency (CRA) Information</t>
  </si>
  <si>
    <r>
      <rPr>
        <b/>
        <sz val="10"/>
        <rFont val="Arial"/>
        <family val="2"/>
      </rPr>
      <t>CCB</t>
    </r>
    <r>
      <rPr>
        <sz val="10"/>
        <rFont val="Arial"/>
        <family val="2"/>
      </rPr>
      <t xml:space="preserve"> payment received from CRA:</t>
    </r>
  </si>
  <si>
    <r>
      <t xml:space="preserve"># of </t>
    </r>
    <r>
      <rPr>
        <b/>
        <sz val="10"/>
        <rFont val="Arial"/>
        <family val="2"/>
      </rPr>
      <t>Full</t>
    </r>
    <r>
      <rPr>
        <sz val="10"/>
        <rFont val="Arial"/>
        <family val="2"/>
      </rPr>
      <t xml:space="preserve"> Custody Children Ages 1 up to and including 5</t>
    </r>
  </si>
  <si>
    <t>CBA Monthly Amount (PINS)</t>
  </si>
  <si>
    <r>
      <rPr>
        <b/>
        <u/>
        <sz val="10"/>
        <rFont val="Calibri"/>
        <family val="2"/>
        <scheme val="minor"/>
      </rPr>
      <t>Using this calculator</t>
    </r>
    <r>
      <rPr>
        <b/>
        <sz val="10"/>
        <rFont val="Calibri"/>
        <family val="2"/>
        <scheme val="minor"/>
      </rPr>
      <t>:</t>
    </r>
    <r>
      <rPr>
        <sz val="10"/>
        <rFont val="Calibri"/>
        <family val="2"/>
        <scheme val="minor"/>
      </rPr>
      <t xml:space="preserve">
• Enter values into the nine yellow cells to the left.
• The semi-monthly Child Benefit Adjustment with then be calculated in the green cell beneath your entries.
</t>
    </r>
    <r>
      <rPr>
        <sz val="10"/>
        <rFont val="Calibri"/>
        <family val="2"/>
      </rPr>
      <t xml:space="preserve">• Additional calculated details can be found in the </t>
    </r>
    <r>
      <rPr>
        <i/>
        <sz val="10"/>
        <rFont val="Calibri"/>
        <family val="2"/>
      </rPr>
      <t>CBA Details</t>
    </r>
    <r>
      <rPr>
        <sz val="10"/>
        <rFont val="Calibri"/>
        <family val="2"/>
      </rPr>
      <t xml:space="preserve"> table at the bottom of the sheet.</t>
    </r>
  </si>
  <si>
    <t>CBA Details (Semi-Monthly)</t>
  </si>
  <si>
    <t>ECNS
Monthly
Amount</t>
  </si>
  <si>
    <t>NLCB Annual Rates (2025)</t>
  </si>
  <si>
    <t>2026-27 CBA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</si>
</sst>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16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1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40" fontId="0" fillId="0" borderId="0" xfId="0" applyNumberFormat="1"/>
    <xf numFmtId="8" fontId="0" fillId="0" borderId="0" xfId="0" applyNumberFormat="1"/>
    <xf numFmtId="1" fontId="0" fillId="0" borderId="0" xfId="0" applyNumberFormat="1" applyAlignment="1">
      <alignment horizontal="center"/>
    </xf>
    <xf numFmtId="44" fontId="0" fillId="0" borderId="0" xfId="1" applyFont="1"/>
    <xf numFmtId="0" fontId="7" fillId="0" borderId="0" xfId="0" applyFo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5" fillId="3" borderId="15" xfId="2" applyFont="1" applyBorder="1" applyAlignment="1" applyProtection="1">
      <alignment horizontal="right" vertical="center"/>
    </xf>
    <xf numFmtId="0" fontId="4" fillId="6" borderId="16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4" fillId="8" borderId="16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right"/>
    </xf>
    <xf numFmtId="164" fontId="15" fillId="3" borderId="11" xfId="2" applyNumberFormat="1" applyFont="1" applyBorder="1" applyAlignment="1" applyProtection="1">
      <alignment horizontal="center" vertical="center"/>
    </xf>
    <xf numFmtId="0" fontId="9" fillId="0" borderId="5" xfId="2" applyFill="1" applyBorder="1" applyAlignment="1" applyProtection="1">
      <alignment horizontal="center"/>
    </xf>
    <xf numFmtId="0" fontId="14" fillId="0" borderId="9" xfId="2" applyFont="1" applyFill="1" applyBorder="1" applyAlignment="1" applyProtection="1">
      <alignment horizontal="center" wrapText="1"/>
    </xf>
    <xf numFmtId="1" fontId="14" fillId="0" borderId="9" xfId="2" applyNumberFormat="1" applyFont="1" applyFill="1" applyBorder="1" applyAlignment="1" applyProtection="1">
      <alignment horizontal="center" wrapText="1"/>
    </xf>
    <xf numFmtId="1" fontId="14" fillId="0" borderId="10" xfId="2" applyNumberFormat="1" applyFont="1" applyFill="1" applyBorder="1" applyAlignment="1" applyProtection="1">
      <alignment horizontal="center" wrapText="1"/>
    </xf>
    <xf numFmtId="0" fontId="14" fillId="0" borderId="1" xfId="2" applyFont="1" applyFill="1" applyBorder="1" applyAlignment="1" applyProtection="1">
      <alignment horizontal="right"/>
    </xf>
    <xf numFmtId="164" fontId="9" fillId="0" borderId="2" xfId="2" applyNumberFormat="1" applyFill="1" applyBorder="1" applyAlignment="1" applyProtection="1">
      <alignment horizontal="center"/>
    </xf>
    <xf numFmtId="164" fontId="9" fillId="0" borderId="3" xfId="2" applyNumberFormat="1" applyFill="1" applyBorder="1" applyAlignment="1" applyProtection="1">
      <alignment horizontal="center"/>
    </xf>
    <xf numFmtId="0" fontId="14" fillId="0" borderId="6" xfId="2" applyFont="1" applyFill="1" applyBorder="1" applyAlignment="1" applyProtection="1">
      <alignment horizontal="right"/>
    </xf>
    <xf numFmtId="164" fontId="9" fillId="0" borderId="7" xfId="2" applyNumberFormat="1" applyFill="1" applyBorder="1" applyAlignment="1" applyProtection="1">
      <alignment horizontal="center"/>
    </xf>
    <xf numFmtId="164" fontId="9" fillId="0" borderId="8" xfId="2" applyNumberFormat="1" applyFill="1" applyBorder="1" applyAlignment="1" applyProtection="1">
      <alignment horizontal="center"/>
    </xf>
    <xf numFmtId="0" fontId="2" fillId="2" borderId="0" xfId="0" applyFont="1" applyFill="1" applyAlignment="1">
      <alignment horizontal="center" wrapText="1"/>
    </xf>
    <xf numFmtId="1" fontId="0" fillId="2" borderId="0" xfId="0" applyNumberFormat="1" applyFill="1" applyAlignment="1">
      <alignment horizontal="center"/>
    </xf>
    <xf numFmtId="164" fontId="0" fillId="2" borderId="0" xfId="0" applyNumberFormat="1" applyFill="1"/>
    <xf numFmtId="40" fontId="0" fillId="2" borderId="0" xfId="0" applyNumberFormat="1" applyFill="1"/>
    <xf numFmtId="8" fontId="4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17" fillId="4" borderId="13" xfId="3" applyFont="1" applyBorder="1" applyAlignment="1" applyProtection="1">
      <alignment horizontal="center" vertical="center"/>
      <protection locked="0"/>
    </xf>
    <xf numFmtId="0" fontId="17" fillId="4" borderId="14" xfId="3" applyFont="1" applyBorder="1" applyAlignment="1" applyProtection="1">
      <alignment horizontal="center" vertical="center"/>
      <protection locked="0"/>
    </xf>
    <xf numFmtId="164" fontId="17" fillId="4" borderId="13" xfId="3" applyNumberFormat="1" applyFont="1" applyBorder="1" applyAlignment="1" applyProtection="1">
      <alignment horizontal="center" vertical="center"/>
      <protection locked="0"/>
    </xf>
    <xf numFmtId="164" fontId="17" fillId="4" borderId="14" xfId="3" applyNumberFormat="1" applyFont="1" applyBorder="1" applyAlignment="1" applyProtection="1">
      <alignment horizontal="center" vertical="center"/>
      <protection locked="0"/>
    </xf>
    <xf numFmtId="0" fontId="4" fillId="9" borderId="16" xfId="0" applyFont="1" applyFill="1" applyBorder="1" applyAlignment="1">
      <alignment horizontal="right" vertical="center"/>
    </xf>
    <xf numFmtId="0" fontId="4" fillId="10" borderId="16" xfId="0" applyFont="1" applyFill="1" applyBorder="1" applyAlignment="1">
      <alignment horizontal="right" vertical="center"/>
    </xf>
    <xf numFmtId="0" fontId="4" fillId="7" borderId="16" xfId="0" applyFont="1" applyFill="1" applyBorder="1" applyAlignment="1">
      <alignment horizontal="right" vertical="center"/>
    </xf>
    <xf numFmtId="0" fontId="17" fillId="11" borderId="13" xfId="3" applyFont="1" applyFill="1" applyBorder="1" applyAlignment="1" applyProtection="1">
      <alignment horizontal="center" vertical="center"/>
      <protection locked="0"/>
    </xf>
    <xf numFmtId="164" fontId="17" fillId="11" borderId="13" xfId="3" applyNumberFormat="1" applyFont="1" applyFill="1" applyBorder="1" applyAlignment="1" applyProtection="1">
      <alignment horizontal="center" vertical="center"/>
      <protection locked="0"/>
    </xf>
    <xf numFmtId="44" fontId="4" fillId="0" borderId="0" xfId="1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164" fontId="7" fillId="0" borderId="0" xfId="0" applyNumberFormat="1" applyFont="1"/>
    <xf numFmtId="0" fontId="3" fillId="0" borderId="5" xfId="0" applyFont="1" applyBorder="1" applyAlignment="1">
      <alignment horizontal="left"/>
    </xf>
    <xf numFmtId="0" fontId="4" fillId="0" borderId="10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164" fontId="4" fillId="0" borderId="3" xfId="0" applyNumberFormat="1" applyFont="1" applyBorder="1"/>
    <xf numFmtId="0" fontId="7" fillId="0" borderId="1" xfId="0" applyFont="1" applyBorder="1"/>
    <xf numFmtId="164" fontId="7" fillId="0" borderId="3" xfId="0" applyNumberFormat="1" applyFont="1" applyBorder="1"/>
    <xf numFmtId="0" fontId="7" fillId="0" borderId="16" xfId="0" applyFont="1" applyBorder="1"/>
    <xf numFmtId="164" fontId="7" fillId="0" borderId="13" xfId="0" applyNumberFormat="1" applyFont="1" applyBorder="1"/>
    <xf numFmtId="0" fontId="5" fillId="0" borderId="6" xfId="0" applyFont="1" applyBorder="1" applyAlignment="1">
      <alignment horizontal="right"/>
    </xf>
    <xf numFmtId="164" fontId="5" fillId="0" borderId="8" xfId="0" applyNumberFormat="1" applyFont="1" applyBorder="1"/>
    <xf numFmtId="0" fontId="3" fillId="0" borderId="5" xfId="0" applyFont="1" applyBorder="1"/>
    <xf numFmtId="164" fontId="7" fillId="0" borderId="10" xfId="0" applyNumberFormat="1" applyFont="1" applyBorder="1"/>
    <xf numFmtId="0" fontId="7" fillId="0" borderId="1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4" fillId="2" borderId="0" xfId="0" applyFont="1" applyFill="1"/>
    <xf numFmtId="0" fontId="0" fillId="2" borderId="0" xfId="0" applyFill="1"/>
    <xf numFmtId="0" fontId="7" fillId="2" borderId="0" xfId="0" applyFont="1" applyFill="1"/>
    <xf numFmtId="164" fontId="7" fillId="2" borderId="0" xfId="0" applyNumberFormat="1" applyFont="1" applyFill="1"/>
    <xf numFmtId="0" fontId="8" fillId="2" borderId="0" xfId="0" applyFont="1" applyFill="1"/>
    <xf numFmtId="0" fontId="4" fillId="2" borderId="0" xfId="0" applyFont="1" applyFill="1" applyAlignment="1">
      <alignment vertical="center"/>
    </xf>
    <xf numFmtId="44" fontId="4" fillId="2" borderId="0" xfId="1" applyFont="1" applyFill="1" applyBorder="1"/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4" fontId="4" fillId="2" borderId="0" xfId="0" applyNumberFormat="1" applyFont="1" applyFill="1"/>
    <xf numFmtId="2" fontId="11" fillId="2" borderId="0" xfId="0" applyNumberFormat="1" applyFont="1" applyFill="1"/>
    <xf numFmtId="1" fontId="0" fillId="2" borderId="0" xfId="0" applyNumberFormat="1" applyFill="1" applyAlignment="1">
      <alignment vertical="top"/>
    </xf>
    <xf numFmtId="0" fontId="4" fillId="0" borderId="1" xfId="0" applyFont="1" applyBorder="1"/>
    <xf numFmtId="0" fontId="7" fillId="0" borderId="3" xfId="0" applyFont="1" applyBorder="1"/>
    <xf numFmtId="0" fontId="4" fillId="0" borderId="8" xfId="0" applyFont="1" applyBorder="1"/>
    <xf numFmtId="1" fontId="4" fillId="2" borderId="0" xfId="0" applyNumberFormat="1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4" fillId="0" borderId="2" xfId="0" applyFont="1" applyBorder="1"/>
    <xf numFmtId="44" fontId="4" fillId="0" borderId="2" xfId="1" applyFont="1" applyFill="1" applyBorder="1" applyAlignment="1" applyProtection="1">
      <alignment horizontal="right"/>
    </xf>
    <xf numFmtId="44" fontId="11" fillId="0" borderId="2" xfId="1" applyFont="1" applyFill="1" applyBorder="1" applyAlignment="1" applyProtection="1">
      <alignment horizontal="right"/>
    </xf>
    <xf numFmtId="3" fontId="4" fillId="2" borderId="0" xfId="0" applyNumberFormat="1" applyFont="1" applyFill="1"/>
    <xf numFmtId="0" fontId="11" fillId="2" borderId="0" xfId="0" applyFont="1" applyFill="1"/>
    <xf numFmtId="164" fontId="4" fillId="0" borderId="2" xfId="0" applyNumberFormat="1" applyFont="1" applyBorder="1"/>
    <xf numFmtId="164" fontId="4" fillId="2" borderId="0" xfId="0" applyNumberFormat="1" applyFont="1" applyFill="1" applyAlignment="1">
      <alignment horizontal="center"/>
    </xf>
    <xf numFmtId="0" fontId="13" fillId="0" borderId="18" xfId="0" applyFont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1" fontId="19" fillId="2" borderId="17" xfId="0" applyNumberFormat="1" applyFont="1" applyFill="1" applyBorder="1" applyAlignment="1">
      <alignment horizontal="left" vertical="top" wrapText="1"/>
    </xf>
    <xf numFmtId="1" fontId="19" fillId="2" borderId="12" xfId="0" applyNumberFormat="1" applyFont="1" applyFill="1" applyBorder="1" applyAlignment="1">
      <alignment horizontal="left" vertical="top" wrapText="1"/>
    </xf>
    <xf numFmtId="1" fontId="19" fillId="2" borderId="16" xfId="0" applyNumberFormat="1" applyFont="1" applyFill="1" applyBorder="1" applyAlignment="1">
      <alignment horizontal="left" vertical="top" wrapText="1"/>
    </xf>
    <xf numFmtId="1" fontId="19" fillId="2" borderId="13" xfId="0" applyNumberFormat="1" applyFont="1" applyFill="1" applyBorder="1" applyAlignment="1">
      <alignment horizontal="left" vertical="top" wrapText="1"/>
    </xf>
    <xf numFmtId="1" fontId="19" fillId="2" borderId="4" xfId="0" applyNumberFormat="1" applyFont="1" applyFill="1" applyBorder="1" applyAlignment="1">
      <alignment horizontal="left" vertical="top" wrapText="1"/>
    </xf>
    <xf numFmtId="1" fontId="19" fillId="2" borderId="14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13" fillId="9" borderId="17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"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EB9C"/>
      <color rgb="FFFFE161"/>
      <color rgb="FFE4F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B9C"/>
  </sheetPr>
  <dimension ref="A1:L26"/>
  <sheetViews>
    <sheetView tabSelected="1" zoomScaleNormal="100" workbookViewId="0">
      <selection activeCell="A2" sqref="A2:B2"/>
    </sheetView>
  </sheetViews>
  <sheetFormatPr defaultColWidth="0" defaultRowHeight="13.2" zeroHeight="1" x14ac:dyDescent="0.25"/>
  <cols>
    <col min="1" max="1" width="55" style="2" customWidth="1"/>
    <col min="2" max="3" width="15.6640625" style="2" customWidth="1"/>
    <col min="4" max="4" width="15.6640625" style="6" customWidth="1"/>
    <col min="5" max="5" width="15.6640625" style="1" customWidth="1"/>
    <col min="6" max="6" width="4" style="4" customWidth="1"/>
    <col min="7" max="7" width="14.5546875" style="4" hidden="1" customWidth="1"/>
    <col min="8" max="8" width="15.33203125" style="4" hidden="1" customWidth="1"/>
    <col min="9" max="9" width="11.5546875" style="4" hidden="1" customWidth="1"/>
    <col min="10" max="11" width="0" hidden="1" customWidth="1"/>
    <col min="12" max="12" width="0" style="5" hidden="1" customWidth="1"/>
    <col min="13" max="16384" width="9.109375" hidden="1"/>
  </cols>
  <sheetData>
    <row r="1" spans="1:6" ht="34.799999999999997" customHeight="1" thickBot="1" x14ac:dyDescent="0.3">
      <c r="A1" s="107" t="s">
        <v>80</v>
      </c>
      <c r="B1" s="107"/>
      <c r="C1" s="32"/>
      <c r="D1" s="33"/>
      <c r="E1" s="34"/>
      <c r="F1" s="35"/>
    </row>
    <row r="2" spans="1:6" ht="18" customHeight="1" x14ac:dyDescent="0.25">
      <c r="A2" s="108" t="s">
        <v>71</v>
      </c>
      <c r="B2" s="109"/>
      <c r="C2" s="32"/>
      <c r="D2" s="100" t="s">
        <v>76</v>
      </c>
      <c r="E2" s="101"/>
      <c r="F2" s="35"/>
    </row>
    <row r="3" spans="1:6" ht="18" customHeight="1" x14ac:dyDescent="0.25">
      <c r="A3" s="16" t="s">
        <v>63</v>
      </c>
      <c r="B3" s="38">
        <v>0</v>
      </c>
      <c r="C3" s="32"/>
      <c r="D3" s="102"/>
      <c r="E3" s="103"/>
      <c r="F3" s="35"/>
    </row>
    <row r="4" spans="1:6" ht="18" customHeight="1" x14ac:dyDescent="0.25">
      <c r="A4" s="42" t="s">
        <v>64</v>
      </c>
      <c r="B4" s="45">
        <v>0</v>
      </c>
      <c r="C4" s="32"/>
      <c r="D4" s="102"/>
      <c r="E4" s="103"/>
      <c r="F4" s="35"/>
    </row>
    <row r="5" spans="1:6" ht="18" customHeight="1" thickBot="1" x14ac:dyDescent="0.3">
      <c r="A5" s="17" t="s">
        <v>65</v>
      </c>
      <c r="B5" s="39">
        <v>0</v>
      </c>
      <c r="C5" s="32"/>
      <c r="D5" s="102"/>
      <c r="E5" s="103"/>
      <c r="F5" s="35"/>
    </row>
    <row r="6" spans="1:6" ht="9.6" customHeight="1" thickBot="1" x14ac:dyDescent="0.3">
      <c r="A6" s="18"/>
      <c r="B6" s="19"/>
      <c r="C6" s="32"/>
      <c r="D6" s="102"/>
      <c r="E6" s="103"/>
      <c r="F6" s="35"/>
    </row>
    <row r="7" spans="1:6" ht="18" customHeight="1" x14ac:dyDescent="0.25">
      <c r="A7" s="110" t="s">
        <v>70</v>
      </c>
      <c r="B7" s="111"/>
      <c r="C7" s="32"/>
      <c r="D7" s="102"/>
      <c r="E7" s="103"/>
      <c r="F7" s="35"/>
    </row>
    <row r="8" spans="1:6" ht="18" customHeight="1" x14ac:dyDescent="0.25">
      <c r="A8" s="14" t="s">
        <v>66</v>
      </c>
      <c r="B8" s="38">
        <v>0</v>
      </c>
      <c r="C8" s="106"/>
      <c r="D8" s="102"/>
      <c r="E8" s="103"/>
      <c r="F8" s="35"/>
    </row>
    <row r="9" spans="1:6" ht="18" customHeight="1" x14ac:dyDescent="0.25">
      <c r="A9" s="43" t="s">
        <v>58</v>
      </c>
      <c r="B9" s="45">
        <v>0</v>
      </c>
      <c r="C9" s="106"/>
      <c r="D9" s="102"/>
      <c r="E9" s="103"/>
      <c r="F9" s="35"/>
    </row>
    <row r="10" spans="1:6" ht="18" customHeight="1" thickBot="1" x14ac:dyDescent="0.3">
      <c r="A10" s="15" t="s">
        <v>67</v>
      </c>
      <c r="B10" s="39">
        <v>0</v>
      </c>
      <c r="C10" s="106"/>
      <c r="D10" s="104"/>
      <c r="E10" s="105"/>
      <c r="F10" s="35"/>
    </row>
    <row r="11" spans="1:6" ht="9.6" customHeight="1" thickBot="1" x14ac:dyDescent="0.3">
      <c r="A11" s="20"/>
      <c r="B11" s="19"/>
      <c r="C11" s="32"/>
      <c r="D11" s="83"/>
      <c r="E11" s="83"/>
      <c r="F11" s="35"/>
    </row>
    <row r="12" spans="1:6" ht="18" customHeight="1" x14ac:dyDescent="0.25">
      <c r="A12" s="112" t="s">
        <v>72</v>
      </c>
      <c r="B12" s="113"/>
      <c r="C12" s="32"/>
      <c r="D12" s="83"/>
      <c r="E12" s="83"/>
      <c r="F12" s="35"/>
    </row>
    <row r="13" spans="1:6" ht="18" customHeight="1" x14ac:dyDescent="0.25">
      <c r="A13" s="12" t="s">
        <v>73</v>
      </c>
      <c r="B13" s="40">
        <v>0</v>
      </c>
      <c r="C13" s="36"/>
      <c r="D13" s="83"/>
      <c r="E13" s="83"/>
      <c r="F13" s="35"/>
    </row>
    <row r="14" spans="1:6" ht="18" customHeight="1" x14ac:dyDescent="0.25">
      <c r="A14" s="44" t="s">
        <v>68</v>
      </c>
      <c r="B14" s="46">
        <v>0</v>
      </c>
      <c r="C14" s="36"/>
      <c r="D14" s="83"/>
      <c r="E14" s="83"/>
      <c r="F14" s="35"/>
    </row>
    <row r="15" spans="1:6" ht="18" customHeight="1" thickBot="1" x14ac:dyDescent="0.3">
      <c r="A15" s="13" t="s">
        <v>69</v>
      </c>
      <c r="B15" s="41">
        <v>0</v>
      </c>
      <c r="C15" s="36"/>
      <c r="D15" s="83"/>
      <c r="E15" s="83"/>
      <c r="F15" s="35"/>
    </row>
    <row r="16" spans="1:6" ht="9.6" customHeight="1" thickBot="1" x14ac:dyDescent="0.3">
      <c r="A16" s="20"/>
      <c r="B16" s="97"/>
      <c r="C16" s="36"/>
      <c r="D16" s="83"/>
      <c r="E16" s="83"/>
      <c r="F16" s="35"/>
    </row>
    <row r="17" spans="1:12" ht="25.5" customHeight="1" thickBot="1" x14ac:dyDescent="0.35">
      <c r="A17" s="11" t="s">
        <v>59</v>
      </c>
      <c r="B17" s="21">
        <f>E25</f>
        <v>0</v>
      </c>
      <c r="C17" s="37"/>
      <c r="D17" s="83"/>
      <c r="E17" s="83"/>
      <c r="F17" s="35"/>
    </row>
    <row r="18" spans="1:12" ht="22.2" customHeight="1" x14ac:dyDescent="0.25">
      <c r="A18" s="99" t="s">
        <v>57</v>
      </c>
      <c r="B18" s="99"/>
      <c r="C18" s="19"/>
      <c r="D18" s="33"/>
      <c r="E18" s="34"/>
      <c r="F18" s="35"/>
    </row>
    <row r="19" spans="1:12" x14ac:dyDescent="0.25">
      <c r="A19" s="19"/>
      <c r="B19" s="19"/>
      <c r="C19" s="19"/>
      <c r="D19" s="33"/>
      <c r="E19" s="34"/>
      <c r="F19" s="35"/>
    </row>
    <row r="20" spans="1:12" ht="51" customHeight="1" thickBot="1" x14ac:dyDescent="0.3">
      <c r="A20" s="98" t="s">
        <v>77</v>
      </c>
      <c r="B20" s="98"/>
      <c r="C20" s="98"/>
      <c r="D20" s="98"/>
      <c r="E20" s="98"/>
      <c r="F20" s="35"/>
    </row>
    <row r="21" spans="1:12" ht="28.8" x14ac:dyDescent="0.3">
      <c r="A21" s="22"/>
      <c r="B21" s="23" t="s">
        <v>20</v>
      </c>
      <c r="C21" s="23" t="s">
        <v>21</v>
      </c>
      <c r="D21" s="24" t="s">
        <v>22</v>
      </c>
      <c r="E21" s="25" t="s">
        <v>19</v>
      </c>
      <c r="F21" s="35"/>
    </row>
    <row r="22" spans="1:12" ht="15" customHeight="1" x14ac:dyDescent="0.3">
      <c r="A22" s="26" t="s">
        <v>60</v>
      </c>
      <c r="B22" s="27">
        <f>Calculations!B32</f>
        <v>0</v>
      </c>
      <c r="C22" s="27">
        <f>B13</f>
        <v>0</v>
      </c>
      <c r="D22" s="27">
        <f>Calculations!B40</f>
        <v>0</v>
      </c>
      <c r="E22" s="28">
        <f>D22/2</f>
        <v>0</v>
      </c>
      <c r="F22" s="35"/>
    </row>
    <row r="23" spans="1:12" ht="15" customHeight="1" x14ac:dyDescent="0.3">
      <c r="A23" s="26" t="s">
        <v>61</v>
      </c>
      <c r="B23" s="27">
        <f>Calculations!E32</f>
        <v>0</v>
      </c>
      <c r="C23" s="27">
        <f>B14</f>
        <v>0</v>
      </c>
      <c r="D23" s="27">
        <f>Calculations!E40</f>
        <v>0</v>
      </c>
      <c r="E23" s="28">
        <f>D23/2</f>
        <v>0</v>
      </c>
      <c r="F23" s="35"/>
    </row>
    <row r="24" spans="1:12" s="4" customFormat="1" ht="15" customHeight="1" x14ac:dyDescent="0.3">
      <c r="A24" s="26" t="s">
        <v>62</v>
      </c>
      <c r="B24" s="27">
        <f>Calculations!B51</f>
        <v>0</v>
      </c>
      <c r="C24" s="27">
        <f>B15</f>
        <v>0</v>
      </c>
      <c r="D24" s="27">
        <f>Calculations!B53</f>
        <v>0</v>
      </c>
      <c r="E24" s="28">
        <f>D24/2</f>
        <v>0</v>
      </c>
      <c r="F24" s="35"/>
      <c r="J24"/>
      <c r="K24"/>
      <c r="L24" s="5"/>
    </row>
    <row r="25" spans="1:12" s="4" customFormat="1" ht="15" customHeight="1" thickBot="1" x14ac:dyDescent="0.35">
      <c r="A25" s="29" t="s">
        <v>1</v>
      </c>
      <c r="B25" s="30">
        <f>SUM(B22:B24)</f>
        <v>0</v>
      </c>
      <c r="C25" s="30">
        <f>SUM(C22:C24)</f>
        <v>0</v>
      </c>
      <c r="D25" s="30">
        <f>SUM(D22:D24)</f>
        <v>0</v>
      </c>
      <c r="E25" s="31">
        <f>SUM(E22:E24)</f>
        <v>0</v>
      </c>
      <c r="F25" s="35"/>
      <c r="J25"/>
      <c r="K25"/>
      <c r="L25" s="5"/>
    </row>
    <row r="26" spans="1:12" x14ac:dyDescent="0.25">
      <c r="A26" s="19"/>
      <c r="B26" s="19"/>
      <c r="C26" s="19"/>
      <c r="D26" s="33"/>
      <c r="E26" s="34"/>
      <c r="F26" s="35"/>
    </row>
  </sheetData>
  <mergeCells count="8">
    <mergeCell ref="A20:E20"/>
    <mergeCell ref="A18:B18"/>
    <mergeCell ref="D2:E10"/>
    <mergeCell ref="C8:C10"/>
    <mergeCell ref="A1:B1"/>
    <mergeCell ref="A2:B2"/>
    <mergeCell ref="A7:B7"/>
    <mergeCell ref="A12:B12"/>
  </mergeCells>
  <pageMargins left="0.75" right="0.75" top="1" bottom="1" header="0.5" footer="0.5"/>
  <pageSetup orientation="landscape" r:id="rId1"/>
  <headerFooter alignWithMargins="0">
    <oddHeader>&amp;CCBA 2011 Shared Custody Calculator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O34"/>
  <sheetViews>
    <sheetView workbookViewId="0">
      <selection activeCell="H3" sqref="G3:H3"/>
    </sheetView>
  </sheetViews>
  <sheetFormatPr defaultColWidth="0" defaultRowHeight="13.2" zeroHeight="1" x14ac:dyDescent="0.25"/>
  <cols>
    <col min="1" max="1" width="17" style="2" bestFit="1" customWidth="1"/>
    <col min="2" max="2" width="10.6640625" style="1" customWidth="1"/>
    <col min="3" max="3" width="11.88671875" style="1" customWidth="1"/>
    <col min="4" max="4" width="10.6640625" style="1" customWidth="1"/>
    <col min="5" max="5" width="10.21875" style="3" customWidth="1"/>
    <col min="6" max="6" width="11.5546875" customWidth="1"/>
    <col min="7" max="7" width="12" bestFit="1" customWidth="1"/>
    <col min="8" max="8" width="8.88671875" customWidth="1"/>
    <col min="9" max="9" width="2" style="67" bestFit="1" customWidth="1"/>
    <col min="10" max="10" width="10.33203125" style="7" hidden="1" customWidth="1"/>
    <col min="11" max="11" width="9.109375" hidden="1" customWidth="1"/>
    <col min="12" max="15" width="0" hidden="1" customWidth="1"/>
    <col min="16" max="16384" width="8.88671875" hidden="1"/>
  </cols>
  <sheetData>
    <row r="1" spans="1:15" ht="52.8" customHeight="1" x14ac:dyDescent="0.25">
      <c r="A1" s="73" t="s">
        <v>23</v>
      </c>
      <c r="B1" s="74" t="s">
        <v>43</v>
      </c>
      <c r="C1" s="74" t="s">
        <v>42</v>
      </c>
      <c r="D1" s="74" t="s">
        <v>0</v>
      </c>
      <c r="E1" s="75" t="s">
        <v>78</v>
      </c>
      <c r="F1" s="114"/>
      <c r="G1" s="114"/>
      <c r="H1" s="71"/>
      <c r="I1" s="71"/>
      <c r="J1" s="49"/>
    </row>
    <row r="2" spans="1:15" x14ac:dyDescent="0.25">
      <c r="A2" s="76">
        <v>0</v>
      </c>
      <c r="B2" s="77">
        <v>0</v>
      </c>
      <c r="C2" s="77">
        <v>0</v>
      </c>
      <c r="D2" s="77">
        <v>0</v>
      </c>
      <c r="E2" s="78">
        <v>0</v>
      </c>
      <c r="F2" s="66"/>
      <c r="G2" s="66"/>
      <c r="H2" s="66"/>
      <c r="I2" s="66"/>
      <c r="J2" s="47"/>
    </row>
    <row r="3" spans="1:15" x14ac:dyDescent="0.25">
      <c r="A3" s="76">
        <v>1</v>
      </c>
      <c r="B3" s="77">
        <v>679.75</v>
      </c>
      <c r="C3" s="77">
        <v>573.58000000000004</v>
      </c>
      <c r="D3" s="77">
        <v>157.33000000000001</v>
      </c>
      <c r="E3" s="78">
        <f>A3*150</f>
        <v>150</v>
      </c>
      <c r="F3" s="66"/>
      <c r="G3" s="80"/>
      <c r="H3" s="80"/>
      <c r="I3" s="66"/>
      <c r="J3" s="47"/>
      <c r="K3" s="1"/>
    </row>
    <row r="4" spans="1:15" x14ac:dyDescent="0.25">
      <c r="A4" s="76">
        <v>2</v>
      </c>
      <c r="B4" s="77">
        <v>1359.5</v>
      </c>
      <c r="C4" s="77">
        <v>1147.1600000000001</v>
      </c>
      <c r="D4" s="77">
        <v>324.17</v>
      </c>
      <c r="E4" s="78">
        <f t="shared" ref="E4:E9" si="0">A4*150</f>
        <v>300</v>
      </c>
      <c r="F4" s="66"/>
      <c r="G4" s="66"/>
      <c r="H4" s="66"/>
      <c r="I4" s="66"/>
      <c r="J4" s="47"/>
      <c r="K4" s="1"/>
    </row>
    <row r="5" spans="1:15" x14ac:dyDescent="0.25">
      <c r="A5" s="76">
        <v>3</v>
      </c>
      <c r="B5" s="77">
        <v>2039.25</v>
      </c>
      <c r="C5" s="77">
        <v>1720.74</v>
      </c>
      <c r="D5" s="77">
        <v>503.33</v>
      </c>
      <c r="E5" s="78">
        <f t="shared" si="0"/>
        <v>450</v>
      </c>
      <c r="F5" s="66"/>
      <c r="G5" s="66"/>
      <c r="H5" s="66"/>
      <c r="I5" s="66"/>
      <c r="J5" s="47"/>
      <c r="K5" s="1"/>
    </row>
    <row r="6" spans="1:15" x14ac:dyDescent="0.25">
      <c r="A6" s="76">
        <v>4</v>
      </c>
      <c r="B6" s="77">
        <v>2719</v>
      </c>
      <c r="C6" s="77">
        <v>2294.3200000000002</v>
      </c>
      <c r="D6" s="77">
        <v>695.83</v>
      </c>
      <c r="E6" s="78">
        <f t="shared" si="0"/>
        <v>600</v>
      </c>
      <c r="F6" s="66"/>
      <c r="G6" s="66"/>
      <c r="H6" s="66"/>
      <c r="I6" s="66"/>
      <c r="J6" s="47"/>
      <c r="K6" s="1"/>
    </row>
    <row r="7" spans="1:15" x14ac:dyDescent="0.25">
      <c r="A7" s="76">
        <v>5</v>
      </c>
      <c r="B7" s="77">
        <v>3398.75</v>
      </c>
      <c r="C7" s="77">
        <v>2867.9</v>
      </c>
      <c r="D7" s="77">
        <v>888.33333333333337</v>
      </c>
      <c r="E7" s="78">
        <f t="shared" si="0"/>
        <v>750</v>
      </c>
      <c r="F7" s="66"/>
      <c r="G7" s="66"/>
      <c r="H7" s="66"/>
      <c r="I7" s="66"/>
      <c r="J7" s="47"/>
      <c r="K7" s="1"/>
      <c r="N7" s="8"/>
      <c r="O7" s="8"/>
    </row>
    <row r="8" spans="1:15" x14ac:dyDescent="0.25">
      <c r="A8" s="76">
        <v>6</v>
      </c>
      <c r="B8" s="77">
        <v>4078.5</v>
      </c>
      <c r="C8" s="77">
        <v>3441.48</v>
      </c>
      <c r="D8" s="77">
        <v>1080.8333333333333</v>
      </c>
      <c r="E8" s="78">
        <f t="shared" si="0"/>
        <v>900</v>
      </c>
      <c r="F8" s="66"/>
      <c r="G8" s="66"/>
      <c r="H8" s="66"/>
      <c r="I8" s="66"/>
      <c r="J8" s="47"/>
      <c r="K8" s="1"/>
      <c r="N8" s="8"/>
      <c r="O8" s="8"/>
    </row>
    <row r="9" spans="1:15" x14ac:dyDescent="0.25">
      <c r="A9" s="76">
        <v>7</v>
      </c>
      <c r="B9" s="77">
        <v>4758.25</v>
      </c>
      <c r="C9" s="77">
        <v>4015.06</v>
      </c>
      <c r="D9" s="77">
        <v>1273.3333333333333</v>
      </c>
      <c r="E9" s="78">
        <f t="shared" si="0"/>
        <v>1050</v>
      </c>
      <c r="F9" s="66"/>
      <c r="G9" s="66"/>
      <c r="H9" s="66"/>
      <c r="I9" s="66"/>
      <c r="J9" s="47"/>
      <c r="N9" s="8"/>
      <c r="O9" s="8"/>
    </row>
    <row r="10" spans="1:15" x14ac:dyDescent="0.25">
      <c r="A10" s="79"/>
      <c r="B10" s="80"/>
      <c r="C10" s="80"/>
      <c r="D10" s="80"/>
      <c r="E10" s="81"/>
      <c r="F10" s="66"/>
      <c r="G10" s="66"/>
      <c r="H10" s="66"/>
      <c r="I10" s="66"/>
      <c r="J10" s="47"/>
      <c r="N10" s="8"/>
      <c r="O10" s="8"/>
    </row>
    <row r="11" spans="1:15" x14ac:dyDescent="0.25">
      <c r="A11" s="79"/>
      <c r="B11" s="80"/>
      <c r="C11" s="80"/>
      <c r="D11" s="80"/>
      <c r="E11" s="81"/>
      <c r="F11" s="66"/>
      <c r="G11" s="66"/>
      <c r="H11" s="66"/>
      <c r="I11" s="66"/>
      <c r="J11" s="47"/>
      <c r="N11" s="8"/>
      <c r="O11" s="8"/>
    </row>
    <row r="12" spans="1:15" x14ac:dyDescent="0.25">
      <c r="A12" s="79"/>
      <c r="B12" s="66"/>
      <c r="C12" s="66"/>
      <c r="D12" s="66"/>
      <c r="E12" s="87"/>
      <c r="F12" s="80"/>
      <c r="G12" s="66"/>
      <c r="H12" s="66"/>
      <c r="I12" s="66"/>
      <c r="J12" s="47"/>
    </row>
    <row r="13" spans="1:15" ht="79.2" x14ac:dyDescent="0.25">
      <c r="A13" s="88" t="s">
        <v>23</v>
      </c>
      <c r="B13" s="89" t="s">
        <v>24</v>
      </c>
      <c r="C13" s="89" t="s">
        <v>25</v>
      </c>
      <c r="D13" s="90" t="s">
        <v>26</v>
      </c>
      <c r="E13" s="89" t="s">
        <v>27</v>
      </c>
      <c r="F13" s="89" t="s">
        <v>1</v>
      </c>
      <c r="G13" s="90" t="s">
        <v>28</v>
      </c>
      <c r="H13" s="66"/>
      <c r="I13" s="72"/>
      <c r="J13" s="48"/>
    </row>
    <row r="14" spans="1:15" x14ac:dyDescent="0.25">
      <c r="A14" s="91">
        <v>1</v>
      </c>
      <c r="B14" s="92">
        <v>8157</v>
      </c>
      <c r="C14" s="92">
        <v>8157</v>
      </c>
      <c r="D14" s="93">
        <f>(C14/12)</f>
        <v>679.75</v>
      </c>
      <c r="E14" s="92">
        <v>6882.96</v>
      </c>
      <c r="F14" s="92">
        <f>(E14*1)</f>
        <v>6882.96</v>
      </c>
      <c r="G14" s="93">
        <f>(F14/12)</f>
        <v>573.58000000000004</v>
      </c>
      <c r="H14" s="66"/>
      <c r="I14" s="72"/>
      <c r="J14" s="48"/>
    </row>
    <row r="15" spans="1:15" x14ac:dyDescent="0.25">
      <c r="A15" s="91">
        <v>2</v>
      </c>
      <c r="B15" s="92">
        <v>8157</v>
      </c>
      <c r="C15" s="92">
        <f>(B15*2)</f>
        <v>16314</v>
      </c>
      <c r="D15" s="93">
        <f t="shared" ref="D15:D22" si="1">(C15/12)</f>
        <v>1359.5</v>
      </c>
      <c r="E15" s="92">
        <v>6882.96</v>
      </c>
      <c r="F15" s="92">
        <f>(E15*2)</f>
        <v>13765.92</v>
      </c>
      <c r="G15" s="93">
        <f t="shared" ref="G15:G22" si="2">(F15/12)</f>
        <v>1147.1600000000001</v>
      </c>
      <c r="H15" s="66"/>
      <c r="I15" s="72"/>
      <c r="J15" s="48"/>
    </row>
    <row r="16" spans="1:15" x14ac:dyDescent="0.25">
      <c r="A16" s="91">
        <v>3</v>
      </c>
      <c r="B16" s="92">
        <v>8157</v>
      </c>
      <c r="C16" s="92">
        <f>(B16*3)</f>
        <v>24471</v>
      </c>
      <c r="D16" s="93">
        <f t="shared" si="1"/>
        <v>2039.25</v>
      </c>
      <c r="E16" s="92">
        <v>6882.96</v>
      </c>
      <c r="F16" s="92">
        <f>(E16*3)</f>
        <v>20648.88</v>
      </c>
      <c r="G16" s="93">
        <f t="shared" si="2"/>
        <v>1720.74</v>
      </c>
      <c r="H16" s="66"/>
      <c r="I16" s="72"/>
      <c r="J16" s="48"/>
    </row>
    <row r="17" spans="1:10" x14ac:dyDescent="0.25">
      <c r="A17" s="91">
        <v>4</v>
      </c>
      <c r="B17" s="92">
        <v>8157</v>
      </c>
      <c r="C17" s="92">
        <f>(B17*4)</f>
        <v>32628</v>
      </c>
      <c r="D17" s="93">
        <f t="shared" si="1"/>
        <v>2719</v>
      </c>
      <c r="E17" s="92">
        <v>6882.96</v>
      </c>
      <c r="F17" s="92">
        <f>(E17*4)</f>
        <v>27531.84</v>
      </c>
      <c r="G17" s="93">
        <f t="shared" si="2"/>
        <v>2294.3200000000002</v>
      </c>
      <c r="H17" s="66"/>
      <c r="I17" s="72"/>
      <c r="J17" s="48"/>
    </row>
    <row r="18" spans="1:10" x14ac:dyDescent="0.25">
      <c r="A18" s="91">
        <v>5</v>
      </c>
      <c r="B18" s="92">
        <v>8157</v>
      </c>
      <c r="C18" s="92">
        <f>(B18*5)</f>
        <v>40785</v>
      </c>
      <c r="D18" s="93">
        <f t="shared" si="1"/>
        <v>3398.75</v>
      </c>
      <c r="E18" s="92">
        <v>6882.96</v>
      </c>
      <c r="F18" s="92">
        <f>(E18*5)</f>
        <v>34414.800000000003</v>
      </c>
      <c r="G18" s="93">
        <f t="shared" si="2"/>
        <v>2867.9</v>
      </c>
      <c r="H18" s="66"/>
      <c r="I18" s="72"/>
      <c r="J18" s="48"/>
    </row>
    <row r="19" spans="1:10" x14ac:dyDescent="0.25">
      <c r="A19" s="91">
        <v>6</v>
      </c>
      <c r="B19" s="92">
        <v>8157</v>
      </c>
      <c r="C19" s="92">
        <f>(B19*6)</f>
        <v>48942</v>
      </c>
      <c r="D19" s="93">
        <f t="shared" si="1"/>
        <v>4078.5</v>
      </c>
      <c r="E19" s="92">
        <v>6882.96</v>
      </c>
      <c r="F19" s="92">
        <f>(E19*6)</f>
        <v>41297.760000000002</v>
      </c>
      <c r="G19" s="93">
        <f t="shared" si="2"/>
        <v>3441.48</v>
      </c>
      <c r="H19" s="66"/>
      <c r="I19" s="72"/>
      <c r="J19" s="48"/>
    </row>
    <row r="20" spans="1:10" x14ac:dyDescent="0.25">
      <c r="A20" s="91">
        <v>7</v>
      </c>
      <c r="B20" s="92">
        <v>8157</v>
      </c>
      <c r="C20" s="92">
        <f>(B20*7)</f>
        <v>57099</v>
      </c>
      <c r="D20" s="93">
        <f t="shared" si="1"/>
        <v>4758.25</v>
      </c>
      <c r="E20" s="92">
        <v>6882.96</v>
      </c>
      <c r="F20" s="92">
        <f>(E20*7)</f>
        <v>48180.72</v>
      </c>
      <c r="G20" s="93">
        <f t="shared" si="2"/>
        <v>4015.06</v>
      </c>
      <c r="H20" s="66"/>
      <c r="I20" s="72"/>
      <c r="J20" s="48"/>
    </row>
    <row r="21" spans="1:10" x14ac:dyDescent="0.25">
      <c r="A21" s="91">
        <v>8</v>
      </c>
      <c r="B21" s="92">
        <v>8157</v>
      </c>
      <c r="C21" s="92">
        <f>(B21*8)</f>
        <v>65256</v>
      </c>
      <c r="D21" s="93">
        <f t="shared" si="1"/>
        <v>5438</v>
      </c>
      <c r="E21" s="92">
        <v>6882.96</v>
      </c>
      <c r="F21" s="92">
        <f>(E21*8)</f>
        <v>55063.68</v>
      </c>
      <c r="G21" s="93">
        <f t="shared" si="2"/>
        <v>4588.6400000000003</v>
      </c>
      <c r="H21" s="66"/>
      <c r="I21" s="72"/>
      <c r="J21" s="48"/>
    </row>
    <row r="22" spans="1:10" x14ac:dyDescent="0.25">
      <c r="A22" s="91">
        <v>9</v>
      </c>
      <c r="B22" s="92">
        <v>8157</v>
      </c>
      <c r="C22" s="92">
        <f>(B22*9)</f>
        <v>73413</v>
      </c>
      <c r="D22" s="93">
        <f t="shared" si="1"/>
        <v>6117.75</v>
      </c>
      <c r="E22" s="92">
        <v>6882.96</v>
      </c>
      <c r="F22" s="92">
        <f>(E22*9)</f>
        <v>61946.64</v>
      </c>
      <c r="G22" s="93">
        <f t="shared" si="2"/>
        <v>5162.22</v>
      </c>
      <c r="H22" s="66"/>
      <c r="I22" s="72"/>
      <c r="J22" s="48"/>
    </row>
    <row r="23" spans="1:10" x14ac:dyDescent="0.25">
      <c r="A23" s="66"/>
      <c r="B23" s="94"/>
      <c r="C23" s="94"/>
      <c r="D23" s="66"/>
      <c r="E23" s="82"/>
      <c r="F23" s="66"/>
      <c r="G23" s="66"/>
      <c r="H23" s="82"/>
      <c r="I23" s="66"/>
      <c r="J23" s="47"/>
    </row>
    <row r="24" spans="1:10" x14ac:dyDescent="0.25">
      <c r="A24" s="79"/>
      <c r="B24" s="80"/>
      <c r="C24" s="80"/>
      <c r="D24" s="80"/>
      <c r="E24" s="81"/>
      <c r="F24" s="66"/>
      <c r="G24" s="66"/>
      <c r="H24" s="66"/>
      <c r="I24" s="66"/>
      <c r="J24" s="47"/>
    </row>
    <row r="25" spans="1:10" x14ac:dyDescent="0.25">
      <c r="A25" s="95" t="s">
        <v>79</v>
      </c>
      <c r="B25" s="66"/>
      <c r="C25" s="66"/>
      <c r="D25" s="66"/>
      <c r="E25" s="66"/>
      <c r="F25" s="66"/>
      <c r="G25" s="66"/>
      <c r="H25" s="66"/>
      <c r="I25" s="66"/>
      <c r="J25" s="47"/>
    </row>
    <row r="26" spans="1:10" ht="66" x14ac:dyDescent="0.25">
      <c r="A26" s="88" t="s">
        <v>23</v>
      </c>
      <c r="B26" s="89" t="s">
        <v>39</v>
      </c>
      <c r="C26" s="89" t="s">
        <v>40</v>
      </c>
      <c r="D26" s="89" t="s">
        <v>41</v>
      </c>
      <c r="E26" s="66"/>
      <c r="F26" s="66"/>
      <c r="G26" s="66"/>
      <c r="H26" s="66"/>
      <c r="I26" s="72"/>
      <c r="J26" s="48"/>
    </row>
    <row r="27" spans="1:10" x14ac:dyDescent="0.25">
      <c r="A27" s="91">
        <v>1</v>
      </c>
      <c r="B27" s="96">
        <v>1888</v>
      </c>
      <c r="C27" s="96">
        <v>1888</v>
      </c>
      <c r="D27" s="96">
        <f t="shared" ref="D27:D32" si="3">C27/12</f>
        <v>157.33333333333334</v>
      </c>
      <c r="E27" s="66"/>
      <c r="F27" s="66"/>
      <c r="G27" s="66"/>
      <c r="H27" s="66"/>
      <c r="I27" s="72"/>
      <c r="J27" s="48"/>
    </row>
    <row r="28" spans="1:10" x14ac:dyDescent="0.25">
      <c r="A28" s="91">
        <v>2</v>
      </c>
      <c r="B28" s="96">
        <v>2002</v>
      </c>
      <c r="C28" s="96">
        <f>B27+B28</f>
        <v>3890</v>
      </c>
      <c r="D28" s="96">
        <f t="shared" si="3"/>
        <v>324.16666666666669</v>
      </c>
      <c r="E28" s="66"/>
      <c r="F28" s="66"/>
      <c r="G28" s="66"/>
      <c r="H28" s="66"/>
      <c r="I28" s="72"/>
      <c r="J28" s="48"/>
    </row>
    <row r="29" spans="1:10" x14ac:dyDescent="0.25">
      <c r="A29" s="91">
        <v>3</v>
      </c>
      <c r="B29" s="96">
        <v>2150</v>
      </c>
      <c r="C29" s="96">
        <f>B27+B28+B29</f>
        <v>6040</v>
      </c>
      <c r="D29" s="96">
        <f t="shared" si="3"/>
        <v>503.33333333333331</v>
      </c>
      <c r="E29" s="66"/>
      <c r="F29" s="66"/>
      <c r="G29" s="66"/>
      <c r="H29" s="66"/>
      <c r="I29" s="72"/>
      <c r="J29" s="48"/>
    </row>
    <row r="30" spans="1:10" x14ac:dyDescent="0.25">
      <c r="A30" s="91">
        <v>4</v>
      </c>
      <c r="B30" s="96">
        <v>2310</v>
      </c>
      <c r="C30" s="96">
        <f>B27+B28+B29+B30</f>
        <v>8350</v>
      </c>
      <c r="D30" s="96">
        <f t="shared" si="3"/>
        <v>695.83333333333337</v>
      </c>
      <c r="E30" s="66"/>
      <c r="F30" s="66"/>
      <c r="G30" s="66"/>
      <c r="H30" s="66"/>
      <c r="I30" s="72"/>
      <c r="J30" s="48"/>
    </row>
    <row r="31" spans="1:10" x14ac:dyDescent="0.25">
      <c r="A31" s="91">
        <v>5</v>
      </c>
      <c r="B31" s="96">
        <v>2310</v>
      </c>
      <c r="C31" s="96">
        <f>SUM(B27:B31)</f>
        <v>10660</v>
      </c>
      <c r="D31" s="96">
        <f t="shared" si="3"/>
        <v>888.33333333333337</v>
      </c>
      <c r="E31" s="66"/>
      <c r="F31" s="66"/>
      <c r="G31" s="66"/>
      <c r="H31" s="66"/>
      <c r="I31" s="72"/>
      <c r="J31" s="48"/>
    </row>
    <row r="32" spans="1:10" x14ac:dyDescent="0.25">
      <c r="A32" s="91">
        <v>6</v>
      </c>
      <c r="B32" s="96">
        <v>2310</v>
      </c>
      <c r="C32" s="96">
        <f>SUM(B27:B32)</f>
        <v>12970</v>
      </c>
      <c r="D32" s="96">
        <f t="shared" si="3"/>
        <v>1080.8333333333333</v>
      </c>
      <c r="E32" s="66"/>
      <c r="F32" s="66"/>
      <c r="G32" s="66"/>
      <c r="H32" s="66"/>
      <c r="I32" s="72"/>
      <c r="J32" s="48"/>
    </row>
    <row r="33" spans="1:10" x14ac:dyDescent="0.25">
      <c r="A33" s="91">
        <v>7</v>
      </c>
      <c r="B33" s="96">
        <v>2310</v>
      </c>
      <c r="C33" s="96">
        <f>SUM(B27:B33)</f>
        <v>15280</v>
      </c>
      <c r="D33" s="96">
        <f>C33/12</f>
        <v>1273.3333333333333</v>
      </c>
      <c r="E33" s="66"/>
      <c r="F33" s="66"/>
      <c r="G33" s="66"/>
      <c r="H33" s="66"/>
      <c r="I33" s="72"/>
      <c r="J33" s="48"/>
    </row>
    <row r="34" spans="1:10" x14ac:dyDescent="0.25">
      <c r="A34" s="79"/>
      <c r="B34" s="80"/>
      <c r="C34" s="80"/>
      <c r="D34" s="80"/>
      <c r="E34" s="81"/>
      <c r="F34" s="66"/>
      <c r="G34" s="66"/>
      <c r="H34" s="66"/>
      <c r="I34" s="66"/>
      <c r="J34" s="47"/>
    </row>
  </sheetData>
  <mergeCells count="1">
    <mergeCell ref="F1:G1"/>
  </mergeCells>
  <printOptions horizontalCentered="1" gridLines="1"/>
  <pageMargins left="0.75" right="0.75" top="1" bottom="1" header="0.5" footer="0.5"/>
  <pageSetup orientation="portrait" r:id="rId1"/>
  <headerFooter alignWithMargins="0">
    <oddHeader>&amp;CNCBS and NLCB Rates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F54"/>
  <sheetViews>
    <sheetView workbookViewId="0">
      <selection activeCell="B30" sqref="B30"/>
    </sheetView>
  </sheetViews>
  <sheetFormatPr defaultColWidth="0" defaultRowHeight="13.2" zeroHeight="1" x14ac:dyDescent="0.25"/>
  <cols>
    <col min="1" max="1" width="59.109375" customWidth="1"/>
    <col min="2" max="2" width="14.33203125" customWidth="1"/>
    <col min="3" max="3" width="8.88671875" customWidth="1"/>
    <col min="4" max="4" width="51.6640625" customWidth="1"/>
    <col min="5" max="6" width="8.88671875" customWidth="1"/>
    <col min="7" max="16384" width="8.88671875" hidden="1"/>
  </cols>
  <sheetData>
    <row r="1" spans="1:6" ht="13.8" thickBot="1" x14ac:dyDescent="0.3">
      <c r="A1" s="20"/>
      <c r="B1" s="66"/>
      <c r="C1" s="66"/>
      <c r="D1" s="66"/>
      <c r="E1" s="66"/>
      <c r="F1" s="67"/>
    </row>
    <row r="2" spans="1:6" x14ac:dyDescent="0.25">
      <c r="A2" s="51" t="s">
        <v>38</v>
      </c>
      <c r="B2" s="52"/>
      <c r="C2" s="66"/>
      <c r="D2" s="66"/>
      <c r="E2" s="66"/>
      <c r="F2" s="67"/>
    </row>
    <row r="3" spans="1:6" x14ac:dyDescent="0.25">
      <c r="A3" s="54" t="s">
        <v>52</v>
      </c>
      <c r="B3" s="53">
        <f>'CBA Calculator'!B3</f>
        <v>0</v>
      </c>
      <c r="C3" s="66"/>
      <c r="D3" s="66"/>
      <c r="E3" s="66"/>
      <c r="F3" s="67"/>
    </row>
    <row r="4" spans="1:6" x14ac:dyDescent="0.25">
      <c r="A4" s="54" t="s">
        <v>74</v>
      </c>
      <c r="B4" s="53">
        <f>'CBA Calculator'!B4</f>
        <v>0</v>
      </c>
      <c r="C4" s="66"/>
      <c r="D4" s="66"/>
      <c r="E4" s="66"/>
      <c r="F4" s="67"/>
    </row>
    <row r="5" spans="1:6" x14ac:dyDescent="0.25">
      <c r="A5" s="54" t="s">
        <v>53</v>
      </c>
      <c r="B5" s="53">
        <f>'CBA Calculator'!B5</f>
        <v>0</v>
      </c>
      <c r="C5" s="66"/>
      <c r="D5" s="66"/>
      <c r="E5" s="66"/>
      <c r="F5" s="67"/>
    </row>
    <row r="6" spans="1:6" x14ac:dyDescent="0.25">
      <c r="A6" s="54"/>
      <c r="B6" s="53"/>
      <c r="C6" s="66"/>
      <c r="D6" s="66"/>
      <c r="E6" s="66"/>
      <c r="F6" s="67"/>
    </row>
    <row r="7" spans="1:6" x14ac:dyDescent="0.25">
      <c r="A7" s="54" t="s">
        <v>30</v>
      </c>
      <c r="B7" s="53">
        <f>'CBA Calculator'!B8</f>
        <v>0</v>
      </c>
      <c r="C7" s="66"/>
      <c r="D7" s="66"/>
      <c r="E7" s="66"/>
      <c r="F7" s="67"/>
    </row>
    <row r="8" spans="1:6" x14ac:dyDescent="0.25">
      <c r="A8" s="54" t="s">
        <v>29</v>
      </c>
      <c r="B8" s="53">
        <f>'CBA Calculator'!B9</f>
        <v>0</v>
      </c>
      <c r="C8" s="66"/>
      <c r="D8" s="66"/>
      <c r="E8" s="66"/>
      <c r="F8" s="67"/>
    </row>
    <row r="9" spans="1:6" x14ac:dyDescent="0.25">
      <c r="A9" s="54" t="s">
        <v>31</v>
      </c>
      <c r="B9" s="53">
        <f>'CBA Calculator'!B10</f>
        <v>0</v>
      </c>
      <c r="C9" s="66"/>
      <c r="D9" s="66"/>
      <c r="E9" s="66"/>
      <c r="F9" s="67"/>
    </row>
    <row r="10" spans="1:6" x14ac:dyDescent="0.25">
      <c r="A10" s="84"/>
      <c r="B10" s="53"/>
      <c r="C10" s="66"/>
      <c r="D10" s="66"/>
      <c r="E10" s="66"/>
      <c r="F10" s="67"/>
    </row>
    <row r="11" spans="1:6" x14ac:dyDescent="0.25">
      <c r="A11" s="54" t="s">
        <v>32</v>
      </c>
      <c r="B11" s="53">
        <f>B3+B4</f>
        <v>0</v>
      </c>
      <c r="C11" s="66"/>
      <c r="D11" s="66"/>
      <c r="E11" s="66"/>
      <c r="F11" s="67"/>
    </row>
    <row r="12" spans="1:6" x14ac:dyDescent="0.25">
      <c r="A12" s="54" t="s">
        <v>33</v>
      </c>
      <c r="B12" s="53">
        <f>B5</f>
        <v>0</v>
      </c>
      <c r="C12" s="66"/>
      <c r="D12" s="66"/>
      <c r="E12" s="66"/>
      <c r="F12" s="67"/>
    </row>
    <row r="13" spans="1:6" x14ac:dyDescent="0.25">
      <c r="A13" s="54" t="s">
        <v>49</v>
      </c>
      <c r="B13" s="85">
        <f>B11+B12</f>
        <v>0</v>
      </c>
      <c r="C13" s="66"/>
      <c r="D13" s="66"/>
      <c r="E13" s="66"/>
      <c r="F13" s="67"/>
    </row>
    <row r="14" spans="1:6" x14ac:dyDescent="0.25">
      <c r="A14" s="54"/>
      <c r="B14" s="53"/>
      <c r="C14" s="66"/>
      <c r="D14" s="66"/>
      <c r="E14" s="66"/>
      <c r="F14" s="67"/>
    </row>
    <row r="15" spans="1:6" x14ac:dyDescent="0.25">
      <c r="A15" s="54" t="s">
        <v>34</v>
      </c>
      <c r="B15" s="53">
        <f>B7+B8</f>
        <v>0</v>
      </c>
      <c r="C15" s="66"/>
      <c r="D15" s="66"/>
      <c r="E15" s="66"/>
      <c r="F15" s="67"/>
    </row>
    <row r="16" spans="1:6" x14ac:dyDescent="0.25">
      <c r="A16" s="54" t="s">
        <v>35</v>
      </c>
      <c r="B16" s="53">
        <f>B9</f>
        <v>0</v>
      </c>
      <c r="C16" s="66"/>
      <c r="D16" s="66"/>
      <c r="E16" s="66"/>
      <c r="F16" s="67"/>
    </row>
    <row r="17" spans="1:6" x14ac:dyDescent="0.25">
      <c r="A17" s="54" t="s">
        <v>48</v>
      </c>
      <c r="B17" s="85">
        <f>B15+B16</f>
        <v>0</v>
      </c>
      <c r="C17" s="66"/>
      <c r="D17" s="66"/>
      <c r="E17" s="66"/>
      <c r="F17" s="67"/>
    </row>
    <row r="18" spans="1:6" x14ac:dyDescent="0.25">
      <c r="A18" s="54"/>
      <c r="B18" s="53"/>
      <c r="C18" s="66"/>
      <c r="D18" s="66"/>
      <c r="E18" s="66"/>
      <c r="F18" s="67"/>
    </row>
    <row r="19" spans="1:6" x14ac:dyDescent="0.25">
      <c r="A19" s="54" t="s">
        <v>36</v>
      </c>
      <c r="B19" s="53">
        <f>B11+B15</f>
        <v>0</v>
      </c>
      <c r="C19" s="66"/>
      <c r="D19" s="66"/>
      <c r="E19" s="66"/>
      <c r="F19" s="67"/>
    </row>
    <row r="20" spans="1:6" x14ac:dyDescent="0.25">
      <c r="A20" s="54" t="s">
        <v>37</v>
      </c>
      <c r="B20" s="53">
        <f>B12+B16</f>
        <v>0</v>
      </c>
      <c r="C20" s="66"/>
      <c r="D20" s="66"/>
      <c r="E20" s="66"/>
      <c r="F20" s="67"/>
    </row>
    <row r="21" spans="1:6" x14ac:dyDescent="0.25">
      <c r="A21" s="54" t="s">
        <v>4</v>
      </c>
      <c r="B21" s="85">
        <f>B19+B20</f>
        <v>0</v>
      </c>
      <c r="C21" s="66"/>
      <c r="D21" s="66"/>
      <c r="E21" s="66"/>
      <c r="F21" s="67"/>
    </row>
    <row r="22" spans="1:6" x14ac:dyDescent="0.25">
      <c r="A22" s="54"/>
      <c r="B22" s="53"/>
      <c r="C22" s="66"/>
      <c r="D22" s="66"/>
      <c r="E22" s="66"/>
      <c r="F22" s="67"/>
    </row>
    <row r="23" spans="1:6" x14ac:dyDescent="0.25">
      <c r="A23" s="54" t="s">
        <v>10</v>
      </c>
      <c r="B23" s="53">
        <f>B3</f>
        <v>0</v>
      </c>
      <c r="C23" s="66"/>
      <c r="D23" s="66"/>
      <c r="E23" s="66"/>
      <c r="F23" s="67"/>
    </row>
    <row r="24" spans="1:6" x14ac:dyDescent="0.25">
      <c r="A24" s="54" t="s">
        <v>11</v>
      </c>
      <c r="B24" s="53">
        <f>B7</f>
        <v>0</v>
      </c>
      <c r="C24" s="66"/>
      <c r="D24" s="66"/>
      <c r="E24" s="66"/>
      <c r="F24" s="67"/>
    </row>
    <row r="25" spans="1:6" ht="13.8" thickBot="1" x14ac:dyDescent="0.3">
      <c r="A25" s="65" t="s">
        <v>3</v>
      </c>
      <c r="B25" s="86">
        <f>B23+B24</f>
        <v>0</v>
      </c>
      <c r="C25" s="66"/>
      <c r="D25" s="66"/>
      <c r="E25" s="66"/>
      <c r="F25" s="67"/>
    </row>
    <row r="26" spans="1:6" x14ac:dyDescent="0.25">
      <c r="A26" s="66"/>
      <c r="B26" s="66"/>
      <c r="C26" s="66"/>
      <c r="D26" s="66"/>
      <c r="E26" s="66"/>
      <c r="F26" s="67"/>
    </row>
    <row r="27" spans="1:6" ht="13.8" thickBot="1" x14ac:dyDescent="0.3">
      <c r="A27" s="66"/>
      <c r="B27" s="66"/>
      <c r="C27" s="66"/>
      <c r="D27" s="66"/>
      <c r="E27" s="66"/>
      <c r="F27" s="67"/>
    </row>
    <row r="28" spans="1:6" x14ac:dyDescent="0.25">
      <c r="A28" s="51" t="s">
        <v>47</v>
      </c>
      <c r="B28" s="52"/>
      <c r="C28" s="66"/>
      <c r="D28" s="62" t="s">
        <v>2</v>
      </c>
      <c r="E28" s="52"/>
      <c r="F28" s="67"/>
    </row>
    <row r="29" spans="1:6" x14ac:dyDescent="0.25">
      <c r="A29" s="10" t="s">
        <v>7</v>
      </c>
      <c r="B29" s="53"/>
      <c r="C29" s="66"/>
      <c r="D29" s="10" t="s">
        <v>7</v>
      </c>
      <c r="E29" s="53"/>
      <c r="F29" s="67"/>
    </row>
    <row r="30" spans="1:6" x14ac:dyDescent="0.25">
      <c r="A30" s="54" t="s">
        <v>44</v>
      </c>
      <c r="B30" s="55">
        <f>VLOOKUP(B19,'CCB and NLCB Rates'!A2:C9,2,FALSE)+VLOOKUP(B20,'CCB and NLCB Rates'!A2:C9,3,FALSE)</f>
        <v>0</v>
      </c>
      <c r="C30" s="68"/>
      <c r="D30" s="54" t="s">
        <v>5</v>
      </c>
      <c r="E30" s="55">
        <f>VLOOKUP(B21,'CCB and NLCB Rates'!A2:D9,4,FALSE)</f>
        <v>0</v>
      </c>
      <c r="F30" s="67"/>
    </row>
    <row r="31" spans="1:6" x14ac:dyDescent="0.25">
      <c r="A31" s="54" t="s">
        <v>45</v>
      </c>
      <c r="B31" s="55">
        <f>VLOOKUP(B11,'CCB and NLCB Rates'!A2:B9,2,FALSE)+VLOOKUP(B12,'CCB and NLCB Rates'!A2:C9,3,FALSE)</f>
        <v>0</v>
      </c>
      <c r="C31" s="68"/>
      <c r="D31" s="54" t="s">
        <v>6</v>
      </c>
      <c r="E31" s="55">
        <f>VLOOKUP(B13,'CCB and NLCB Rates'!A2:D9,4,FALSE)</f>
        <v>0</v>
      </c>
      <c r="F31" s="67"/>
    </row>
    <row r="32" spans="1:6" x14ac:dyDescent="0.25">
      <c r="A32" s="54" t="s">
        <v>9</v>
      </c>
      <c r="B32" s="55">
        <f>(B30+B31)/2</f>
        <v>0</v>
      </c>
      <c r="C32" s="68"/>
      <c r="D32" s="54" t="s">
        <v>9</v>
      </c>
      <c r="E32" s="55">
        <f>(E30+E31)/2</f>
        <v>0</v>
      </c>
      <c r="F32" s="67"/>
    </row>
    <row r="33" spans="1:6" x14ac:dyDescent="0.25">
      <c r="A33" s="56"/>
      <c r="B33" s="57"/>
      <c r="C33" s="68"/>
      <c r="D33" s="56"/>
      <c r="E33" s="57"/>
      <c r="F33" s="67"/>
    </row>
    <row r="34" spans="1:6" x14ac:dyDescent="0.25">
      <c r="A34" s="10" t="s">
        <v>46</v>
      </c>
      <c r="B34" s="55">
        <f>'CBA Calculator'!B13</f>
        <v>0</v>
      </c>
      <c r="C34" s="68"/>
      <c r="D34" s="10" t="s">
        <v>14</v>
      </c>
      <c r="E34" s="55">
        <f>'CBA Calculator'!B14</f>
        <v>0</v>
      </c>
      <c r="F34" s="67"/>
    </row>
    <row r="35" spans="1:6" x14ac:dyDescent="0.25">
      <c r="A35" s="58"/>
      <c r="B35" s="59"/>
      <c r="C35" s="68"/>
      <c r="D35" s="58"/>
      <c r="E35" s="59"/>
      <c r="F35" s="67"/>
    </row>
    <row r="36" spans="1:6" x14ac:dyDescent="0.25">
      <c r="A36" s="9" t="s">
        <v>8</v>
      </c>
      <c r="B36" s="57"/>
      <c r="C36" s="68"/>
      <c r="D36" s="9" t="s">
        <v>8</v>
      </c>
      <c r="E36" s="57"/>
      <c r="F36" s="67"/>
    </row>
    <row r="37" spans="1:6" x14ac:dyDescent="0.25">
      <c r="A37" s="54" t="s">
        <v>15</v>
      </c>
      <c r="B37" s="55">
        <f>(B13*15) + (B17*7.5)</f>
        <v>0</v>
      </c>
      <c r="C37" s="68"/>
      <c r="D37" s="64"/>
      <c r="E37" s="57"/>
      <c r="F37" s="67"/>
    </row>
    <row r="38" spans="1:6" x14ac:dyDescent="0.25">
      <c r="A38" s="54" t="s">
        <v>50</v>
      </c>
      <c r="B38" s="55">
        <f>B32-B34</f>
        <v>0</v>
      </c>
      <c r="C38" s="68"/>
      <c r="D38" s="54" t="s">
        <v>18</v>
      </c>
      <c r="E38" s="55">
        <f>E32-E34</f>
        <v>0</v>
      </c>
      <c r="F38" s="67"/>
    </row>
    <row r="39" spans="1:6" x14ac:dyDescent="0.25">
      <c r="A39" s="54" t="s">
        <v>51</v>
      </c>
      <c r="B39" s="55">
        <f>IF(B38&gt;B37,B37,B38)</f>
        <v>0</v>
      </c>
      <c r="C39" s="68"/>
      <c r="D39" s="64"/>
      <c r="E39" s="57"/>
      <c r="F39" s="67"/>
    </row>
    <row r="40" spans="1:6" ht="13.8" thickBot="1" x14ac:dyDescent="0.3">
      <c r="A40" s="60" t="s">
        <v>17</v>
      </c>
      <c r="B40" s="61">
        <f>IF(B39&lt;0,0,B39)</f>
        <v>0</v>
      </c>
      <c r="C40" s="68"/>
      <c r="D40" s="60" t="s">
        <v>16</v>
      </c>
      <c r="E40" s="61">
        <f>IF(E38&lt;0,0,E38)</f>
        <v>0</v>
      </c>
      <c r="F40" s="67"/>
    </row>
    <row r="41" spans="1:6" ht="13.8" thickBot="1" x14ac:dyDescent="0.3">
      <c r="A41" s="8"/>
      <c r="B41" s="50"/>
      <c r="C41" s="68"/>
      <c r="D41" s="68"/>
      <c r="E41" s="69"/>
      <c r="F41" s="67"/>
    </row>
    <row r="42" spans="1:6" x14ac:dyDescent="0.25">
      <c r="A42" s="62" t="s">
        <v>55</v>
      </c>
      <c r="B42" s="63"/>
      <c r="C42" s="68"/>
      <c r="D42" s="68"/>
      <c r="E42" s="68"/>
      <c r="F42" s="67"/>
    </row>
    <row r="43" spans="1:6" x14ac:dyDescent="0.25">
      <c r="A43" s="10" t="s">
        <v>7</v>
      </c>
      <c r="B43" s="57"/>
      <c r="C43" s="68"/>
      <c r="D43" s="68"/>
      <c r="E43" s="68"/>
      <c r="F43" s="67"/>
    </row>
    <row r="44" spans="1:6" x14ac:dyDescent="0.25">
      <c r="A44" s="54" t="s">
        <v>12</v>
      </c>
      <c r="B44" s="55">
        <f>B25*150</f>
        <v>0</v>
      </c>
      <c r="C44" s="68"/>
      <c r="D44" s="68"/>
      <c r="E44" s="68"/>
      <c r="F44" s="67"/>
    </row>
    <row r="45" spans="1:6" x14ac:dyDescent="0.25">
      <c r="A45" s="54" t="s">
        <v>13</v>
      </c>
      <c r="B45" s="55">
        <f>B23*150</f>
        <v>0</v>
      </c>
      <c r="C45" s="68"/>
      <c r="D45" s="68"/>
      <c r="E45" s="68"/>
      <c r="F45" s="67"/>
    </row>
    <row r="46" spans="1:6" x14ac:dyDescent="0.25">
      <c r="A46" s="54" t="s">
        <v>9</v>
      </c>
      <c r="B46" s="55">
        <f>(B44+B45)/2</f>
        <v>0</v>
      </c>
      <c r="C46" s="68"/>
      <c r="D46" s="68"/>
      <c r="E46" s="68"/>
      <c r="F46" s="67"/>
    </row>
    <row r="47" spans="1:6" x14ac:dyDescent="0.25">
      <c r="A47" s="56"/>
      <c r="B47" s="57"/>
      <c r="C47" s="68"/>
      <c r="D47" s="68"/>
      <c r="E47" s="68"/>
      <c r="F47" s="67"/>
    </row>
    <row r="48" spans="1:6" x14ac:dyDescent="0.25">
      <c r="A48" s="10" t="s">
        <v>54</v>
      </c>
      <c r="B48" s="57"/>
      <c r="C48" s="68"/>
      <c r="D48" s="68"/>
      <c r="E48" s="68"/>
      <c r="F48" s="67"/>
    </row>
    <row r="49" spans="1:6" x14ac:dyDescent="0.25">
      <c r="A49" s="58"/>
      <c r="B49" s="59"/>
      <c r="C49" s="68"/>
      <c r="D49" s="68"/>
      <c r="E49" s="68"/>
      <c r="F49" s="67"/>
    </row>
    <row r="50" spans="1:6" x14ac:dyDescent="0.25">
      <c r="A50" s="9" t="s">
        <v>8</v>
      </c>
      <c r="B50" s="57"/>
      <c r="C50" s="68"/>
      <c r="D50" s="68"/>
      <c r="E50" s="68"/>
      <c r="F50" s="67"/>
    </row>
    <row r="51" spans="1:6" x14ac:dyDescent="0.25">
      <c r="A51" s="54" t="s">
        <v>56</v>
      </c>
      <c r="B51" s="55">
        <f>B46-B48</f>
        <v>0</v>
      </c>
      <c r="C51" s="68"/>
      <c r="D51" s="68"/>
      <c r="E51" s="68"/>
      <c r="F51" s="67"/>
    </row>
    <row r="52" spans="1:6" x14ac:dyDescent="0.25">
      <c r="A52" s="64"/>
      <c r="B52" s="57"/>
      <c r="C52" s="68"/>
      <c r="D52" s="68"/>
      <c r="E52" s="68"/>
      <c r="F52" s="67"/>
    </row>
    <row r="53" spans="1:6" ht="13.8" thickBot="1" x14ac:dyDescent="0.3">
      <c r="A53" s="60" t="s">
        <v>75</v>
      </c>
      <c r="B53" s="61">
        <f>IF(B51&lt;0,0,B51)</f>
        <v>0</v>
      </c>
      <c r="C53" s="70"/>
      <c r="D53" s="68"/>
      <c r="E53" s="68"/>
      <c r="F53" s="67"/>
    </row>
    <row r="54" spans="1:6" x14ac:dyDescent="0.25">
      <c r="A54" s="68"/>
      <c r="B54" s="68"/>
      <c r="C54" s="68"/>
      <c r="D54" s="68"/>
      <c r="E54" s="68"/>
      <c r="F54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CBA Calculator</vt:lpstr>
      <vt:lpstr>CCB and NLCB Rates</vt:lpstr>
      <vt:lpstr>Calculations</vt:lpstr>
    </vt:vector>
  </TitlesOfParts>
  <Company>Gov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Wareham, Darlene</cp:lastModifiedBy>
  <cp:lastPrinted>2023-07-19T14:57:34Z</cp:lastPrinted>
  <dcterms:created xsi:type="dcterms:W3CDTF">2011-05-27T16:54:38Z</dcterms:created>
  <dcterms:modified xsi:type="dcterms:W3CDTF">2026-07-02T16:14:12Z</dcterms:modified>
</cp:coreProperties>
</file>